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dbd4373d6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6e6ee9342192478c"/>
    <x:sheet xmlns:r="http://schemas.openxmlformats.org/officeDocument/2006/relationships" name="Parametros" sheetId="2" r:id="R59e04dd4b32c4693"/>
    <x:sheet xmlns:r="http://schemas.openxmlformats.org/officeDocument/2006/relationships" name="Calendario" sheetId="3" r:id="R306ac0b2522d4bd8"/>
    <x:sheet xmlns:r="http://schemas.openxmlformats.org/officeDocument/2006/relationships" name="M2_Backlog" sheetId="4" r:id="R4d7628b1be6b4f0c"/>
    <x:sheet xmlns:r="http://schemas.openxmlformats.org/officeDocument/2006/relationships" name="M3_Personal" sheetId="5" r:id="R541e847ae4bc4c37"/>
    <x:sheet xmlns:r="http://schemas.openxmlformats.org/officeDocument/2006/relationships" name="Calculo" sheetId="6" r:id="R4323c7613ad34f2a"/>
    <x:sheet xmlns:r="http://schemas.openxmlformats.org/officeDocument/2006/relationships" name="Serie" sheetId="7" r:id="Rfbbe2604ab464cd5"/>
    <x:sheet xmlns:r="http://schemas.openxmlformats.org/officeDocument/2006/relationships" name="Fuentes" sheetId="8" r:id="Rd75d11a62381496e"/>
    <x:sheet xmlns:r="http://schemas.openxmlformats.org/officeDocument/2006/relationships" name="Cambios_web" sheetId="9" r:id="Rfd91983b97f04c49"/>
    <x:sheet xmlns:r="http://schemas.openxmlformats.org/officeDocument/2006/relationships" name="Controles" sheetId="10" r:id="R174c553c9bfe4a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"/>
    <x:numFmt numFmtId="201" formatCode="0%"/>
    <x:numFmt numFmtId="202" formatCode="0.0"/>
    <x:numFmt numFmtId="203" formatCode="#,##0"/>
    <x:numFmt numFmtId="204" formatCode="0.0%"/>
    <x:numFmt numFmtId="205" formatCode="#,##0.0"/>
    <x:numFmt numFmtId="206" formatCode="#,##0.00 €"/>
  </x:numFmts>
  <x:fonts count="9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F6B76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b/>
      <x:sz val="9"/>
      <x:color rgb="FF1F2937"/>
      <x:name val="Carlito"/>
    </x:font>
    <x:font>
      <x:b/>
      <x:sz val="9"/>
      <x:color rgb="FF17324D"/>
      <x:name val="Carlito"/>
    </x:font>
    <x:font>
      <x:b/>
      <x:sz val="9"/>
      <x:color rgb="FFFFFFFF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6"/>
      </x:patternFill>
    </x:fill>
    <x:fill>
      <x:patternFill patternType="solid">
        <x:fgColor rgb="FF2F6B8A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E8F4F0"/>
      </x:patternFill>
    </x:fill>
    <x:fill>
      <x:patternFill patternType="solid">
        <x:fgColor rgb="FFFFF4D6"/>
      </x:patternFill>
    </x:fill>
  </x:fills>
  <x:borders count="5">
    <x:border/>
    <x:border>
      <x:left style="thin">
        <x:color rgb="FFD7E0E7"/>
      </x:left>
      <x:right style="thin">
        <x:color rgb="FFD7E0E7"/>
      </x:right>
      <x:top style="thin">
        <x:color rgb="FFD7E0E7"/>
      </x:top>
      <x:bottom style="thin">
        <x:color rgb="FFD7E0E7"/>
      </x:bottom>
    </x:border>
    <x:border>
      <x:left style="medium">
        <x:color rgb="FF2A7F78"/>
      </x:left>
      <x:right style="medium">
        <x:color rgb="FF2A7F78"/>
      </x:right>
      <x:top style="medium">
        <x:color rgb="FF2A7F78"/>
      </x:top>
      <x:bottom style="medium">
        <x:color rgb="FF2A7F78"/>
      </x:bottom>
    </x:border>
    <x:border>
      <x:left style="medium">
        <x:color rgb="FF17324D"/>
      </x:left>
      <x:right style="medium">
        <x:color rgb="FF17324D"/>
      </x:right>
      <x:top style="medium">
        <x:color rgb="FF17324D"/>
      </x:top>
      <x:bottom style="medium">
        <x:color rgb="FF17324D"/>
      </x:bottom>
    </x:border>
    <x:border>
      <x:left style="thin">
        <x:color rgb="FFF4B942"/>
      </x:left>
      <x:right style="thin">
        <x:color rgb="FFF4B942"/>
      </x:right>
      <x:top style="thin">
        <x:color rgb="FFF4B942"/>
      </x:top>
      <x:bottom style="thin">
        <x:color rgb="FFF4B942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top"/>
    </x:xf>
    <x:xf numFmtId="0" fontId="4" fillId="5" borderId="1" xfId="0" applyNumberFormat="1" applyFont="1" applyFill="1" applyBorder="1" applyAlignment="1">
      <x:alignment vertical="top"/>
    </x:xf>
    <x:xf numFmtId="0" fontId="4" fillId="6" borderId="1" xfId="0" applyNumberFormat="1" applyFont="1" applyFill="1" applyBorder="1" applyAlignment="1">
      <x:alignment vertical="top"/>
    </x:xf>
    <x:xf numFmtId="0" fontId="4" fillId="7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vertical="top"/>
    </x:xf>
    <x:xf numFmtId="200" fontId="4" fillId="6" borderId="1" xfId="0" applyNumberFormat="1" applyFont="1" applyFill="1" applyBorder="1" applyAlignment="1">
      <x:alignment vertical="top"/>
    </x:xf>
    <x:xf numFmtId="200" fontId="4" fillId="7" borderId="1" xfId="0" applyNumberFormat="1" applyFont="1" applyFill="1" applyBorder="1" applyAlignment="1">
      <x:alignment vertical="top"/>
    </x:xf>
    <x:xf numFmtId="201" fontId="4" fillId="0" borderId="1" xfId="0" applyNumberFormat="1" applyFont="1" applyFill="1" applyBorder="1" applyAlignment="1">
      <x:alignment vertical="top"/>
    </x:xf>
    <x:xf numFmtId="202" fontId="4" fillId="0" borderId="1" xfId="0" applyNumberFormat="1" applyFont="1" applyFill="1" applyBorder="1" applyAlignment="1">
      <x:alignment vertical="top"/>
    </x:xf>
    <x:xf numFmtId="0" fontId="4" fillId="3" borderId="1" xfId="0" applyNumberFormat="1" applyFont="1" applyFill="1" applyBorder="1" applyAlignment="1">
      <x:alignment vertical="top"/>
    </x:xf>
    <x:xf numFmtId="0" fontId="5" fillId="7" borderId="1" xfId="0" applyNumberFormat="1" applyFont="1" applyFill="1" applyBorder="1" applyAlignment="1">
      <x:alignment vertical="top"/>
    </x:xf>
    <x:xf numFmtId="0" fontId="5" fillId="7" borderId="2" xfId="0" applyNumberFormat="1" applyFont="1" applyFill="1" applyBorder="1" applyAlignment="1">
      <x:alignment vertical="top"/>
    </x:xf>
    <x:xf numFmtId="203" fontId="4" fillId="0" borderId="1" xfId="0" applyNumberFormat="1" applyFont="1" applyFill="1" applyBorder="1" applyAlignment="1">
      <x:alignment vertical="top"/>
    </x:xf>
    <x:xf numFmtId="203" fontId="4" fillId="3" borderId="1" xfId="0" applyNumberFormat="1" applyFont="1" applyFill="1" applyBorder="1" applyAlignment="1">
      <x:alignment vertical="top"/>
    </x:xf>
    <x:xf numFmtId="203" fontId="5" fillId="7" borderId="2" xfId="0" applyNumberFormat="1" applyFont="1" applyFill="1" applyBorder="1" applyAlignment="1">
      <x:alignment vertical="top"/>
    </x:xf>
    <x:xf numFmtId="204" fontId="4" fillId="0" borderId="1" xfId="0" applyNumberFormat="1" applyFont="1" applyFill="1" applyBorder="1" applyAlignment="1">
      <x:alignment vertical="top"/>
    </x:xf>
    <x:xf numFmtId="204" fontId="4" fillId="3" borderId="1" xfId="0" applyNumberFormat="1" applyFont="1" applyFill="1" applyBorder="1" applyAlignment="1">
      <x:alignment vertical="top"/>
    </x:xf>
    <x:xf numFmtId="204" fontId="5" fillId="7" borderId="2" xfId="0" applyNumberFormat="1" applyFont="1" applyFill="1" applyBorder="1" applyAlignment="1">
      <x:alignment vertical="top"/>
    </x:xf>
    <x:xf numFmtId="205" fontId="4" fillId="0" borderId="1" xfId="0" applyNumberFormat="1" applyFont="1" applyFill="1" applyBorder="1" applyAlignment="1">
      <x:alignment vertical="top"/>
    </x:xf>
    <x:xf numFmtId="205" fontId="4" fillId="3" borderId="1" xfId="0" applyNumberFormat="1" applyFont="1" applyFill="1" applyBorder="1" applyAlignment="1">
      <x:alignment vertical="top"/>
    </x:xf>
    <x:xf numFmtId="205" fontId="5" fillId="7" borderId="2" xfId="0" applyNumberFormat="1" applyFont="1" applyFill="1" applyBorder="1" applyAlignment="1">
      <x:alignment vertical="top"/>
    </x:xf>
    <x:xf numFmtId="206" fontId="4" fillId="0" borderId="1" xfId="0" applyNumberFormat="1" applyFont="1" applyFill="1" applyBorder="1" applyAlignment="1">
      <x:alignment vertical="top"/>
    </x:xf>
    <x:xf numFmtId="206" fontId="4" fillId="3" borderId="1" xfId="0" applyNumberFormat="1" applyFont="1" applyFill="1" applyBorder="1" applyAlignment="1">
      <x:alignment vertical="top"/>
    </x:xf>
    <x:xf numFmtId="206" fontId="5" fillId="7" borderId="2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 wrapText="1"/>
    </x:xf>
    <x:xf numFmtId="205" fontId="6" fillId="3" borderId="1" xfId="0" applyNumberFormat="1" applyFont="1" applyFill="1" applyBorder="1" applyAlignment="1">
      <x:alignment vertical="top"/>
    </x:xf>
    <x:xf numFmtId="205" fontId="6" fillId="0" borderId="1" xfId="0" applyNumberFormat="1" applyFont="1" applyFill="1" applyBorder="1" applyAlignment="1">
      <x:alignment vertical="top"/>
    </x:xf>
    <x:xf numFmtId="205" fontId="4" fillId="7" borderId="1" xfId="0" applyNumberFormat="1" applyFont="1" applyFill="1" applyBorder="1" applyAlignment="1">
      <x:alignment vertical="top"/>
    </x:xf>
    <x:xf numFmtId="205" fontId="6" fillId="7" borderId="1" xfId="0" applyNumberFormat="1" applyFont="1" applyFill="1" applyBorder="1" applyAlignment="1">
      <x:alignment vertical="top"/>
    </x:xf>
    <x:xf numFmtId="0" fontId="4" fillId="2" borderId="1" xfId="0" applyNumberFormat="1" applyFont="1" applyFill="1" applyBorder="1" applyAlignment="1">
      <x:alignment vertical="top"/>
    </x:xf>
    <x:xf numFmtId="0" fontId="7" fillId="2" borderId="1" xfId="0" applyNumberFormat="1" applyFont="1" applyFill="1" applyBorder="1" applyAlignment="1">
      <x:alignment vertical="top"/>
    </x:xf>
    <x:xf numFmtId="0" fontId="7" fillId="2" borderId="3" xfId="0" applyNumberFormat="1" applyFont="1" applyFill="1" applyBorder="1" applyAlignment="1">
      <x:alignment vertical="top"/>
    </x:xf>
    <x:xf numFmtId="205" fontId="7" fillId="2" borderId="3" xfId="0" applyNumberFormat="1" applyFont="1" applyFill="1" applyBorder="1" applyAlignment="1">
      <x:alignment vertical="top"/>
    </x:xf>
    <x:xf numFmtId="0" fontId="8" fillId="4" borderId="0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4" xfId="0" applyNumberFormat="1" applyFont="1" applyFill="1" applyBorder="1"/>
    <x:xf numFmtId="0" fontId="4" fillId="8" borderId="4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 applyAlignment="1">
      <x:alignment vertical="top"/>
    </x:xf>
    <x:xf numFmtId="0" fontId="4" fillId="8" borderId="4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B64B4B"/>
      </x:font>
      <x:fill>
        <x:patternFill patternType="solid">
          <x:bgColor rgb="FFFBEAEA"/>
        </x:patternFill>
      </x:fill>
    </x:dxf>
    <x:dxf>
      <x:font>
        <x:b/>
        <x:color rgb="FF2A7F78"/>
      </x:font>
      <x:fill>
        <x:patternFill patternType="solid">
          <x:bgColor rgb="FFE8F4F0"/>
        </x:patternFill>
      </x:fill>
    </x:dxf>
    <x:dxf>
      <x:font>
        <x:b/>
        <x:color rgb="FF8A5A00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6a5337d534211" /><Relationship Type="http://schemas.openxmlformats.org/officeDocument/2006/relationships/theme" Target="/xl/theme/theme1.xml" Id="R5de2b811d8a44146" /><Relationship Type="http://schemas.openxmlformats.org/officeDocument/2006/relationships/sharedStrings" Target="/xl/sharedStrings.xml" Id="R30d8f8b8f9f1491c" /><Relationship Type="http://schemas.openxmlformats.org/officeDocument/2006/relationships/worksheet" Target="/xl/worksheets/sheet1.xml" Id="R6e6ee9342192478c" /><Relationship Type="http://schemas.openxmlformats.org/officeDocument/2006/relationships/worksheet" Target="/xl/worksheets/sheet2.xml" Id="R59e04dd4b32c4693" /><Relationship Type="http://schemas.openxmlformats.org/officeDocument/2006/relationships/worksheet" Target="/xl/worksheets/sheet3.xml" Id="R306ac0b2522d4bd8" /><Relationship Type="http://schemas.openxmlformats.org/officeDocument/2006/relationships/worksheet" Target="/xl/worksheets/sheet4.xml" Id="R4d7628b1be6b4f0c" /><Relationship Type="http://schemas.openxmlformats.org/officeDocument/2006/relationships/worksheet" Target="/xl/worksheets/sheet5.xml" Id="R541e847ae4bc4c37" /><Relationship Type="http://schemas.openxmlformats.org/officeDocument/2006/relationships/worksheet" Target="/xl/worksheets/sheet6.xml" Id="R4323c7613ad34f2a" /><Relationship Type="http://schemas.openxmlformats.org/officeDocument/2006/relationships/worksheet" Target="/xl/worksheets/sheet7.xml" Id="Rfbbe2604ab464cd5" /><Relationship Type="http://schemas.openxmlformats.org/officeDocument/2006/relationships/worksheet" Target="/xl/worksheets/sheet8.xml" Id="Rd75d11a62381496e" /><Relationship Type="http://schemas.openxmlformats.org/officeDocument/2006/relationships/worksheet" Target="/xl/worksheets/sheet9.xml" Id="Rfd91983b97f04c49" /><Relationship Type="http://schemas.openxmlformats.org/officeDocument/2006/relationships/worksheet" Target="/xl/worksheets/sheet10.xml" Id="R174c553c9bfe4a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674f1b64b79454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Despliegue anual · escenario central</a:t>
            </a:r>
          </a:p>
        </c:rich>
      </c:tx>
    </c:title>
    <c:plotArea>
      <c:lineChart>
        <c:grouping val="standard"/>
        <c:ser>
          <c:idx val="0"/>
          <c:order val="0"/>
          <c:tx>
            <c:v>M1</c:v>
          </c:tx>
          <c:marker>
            <c:symbol val="none"/>
          </c:marker>
          <c:cat>
            <c:strRef>
              <c:f>'Resumen'!$G$5:$G$14</c:f>
              <c:strCache>
                <c:ptCount val="0"/>
              </c:strCache>
            </c:strRef>
          </c:cat>
          <c:val>
            <c:numRef>
              <c:f>'Resumen'!$H$5:$H$14</c:f>
              <c:numCache>
                <c:formatCode>#,##0.0</c:formatCode>
                <c:ptCount val="0"/>
              </c:numCache>
            </c:numRef>
          </c:val>
        </c:ser>
        <c:ser>
          <c:idx val="1"/>
          <c:order val="1"/>
          <c:tx>
            <c:v>M2</c:v>
          </c:tx>
          <c:marker>
            <c:symbol val="none"/>
          </c:marker>
          <c:cat>
            <c:strRef>
              <c:f>'Resumen'!$G$5:$G$14</c:f>
              <c:strCache>
                <c:ptCount val="0"/>
              </c:strCache>
            </c:strRef>
          </c:cat>
          <c:val>
            <c:numRef>
              <c:f>'Resumen'!$I$5:$I$14</c:f>
              <c:numCache>
                <c:formatCode>#,##0.0</c:formatCode>
                <c:ptCount val="0"/>
              </c:numCache>
            </c:numRef>
          </c:val>
        </c:ser>
        <c:ser>
          <c:idx val="2"/>
          <c:order val="2"/>
          <c:tx>
            <c:v>M3</c:v>
          </c:tx>
          <c:marker>
            <c:symbol val="none"/>
          </c:marker>
          <c:cat>
            <c:strRef>
              <c:f>'Resumen'!$G$5:$G$14</c:f>
              <c:strCache>
                <c:ptCount val="0"/>
              </c:strCache>
            </c:strRef>
          </c:cat>
          <c:val>
            <c:numRef>
              <c:f>'Resumen'!$J$5:$J$14</c:f>
              <c:numCache>
                <c:formatCode>#,##0.0</c:formatCode>
                <c:ptCount val="0"/>
              </c:numCache>
            </c:numRef>
          </c:val>
        </c:ser>
        <c:ser>
          <c:idx val="3"/>
          <c:order val="3"/>
          <c:tx>
            <c:v>M4</c:v>
          </c:tx>
          <c:marker>
            <c:symbol val="none"/>
          </c:marker>
          <c:cat>
            <c:strRef>
              <c:f>'Resumen'!$G$5:$G$14</c:f>
              <c:strCache>
                <c:ptCount val="0"/>
              </c:strCache>
            </c:strRef>
          </c:cat>
          <c:val>
            <c:numRef>
              <c:f>'Resumen'!$K$5:$K$14</c:f>
              <c:numCache>
                <c:formatCode>#,##0.0</c:formatCode>
                <c:ptCount val="0"/>
              </c:numCache>
            </c:numRef>
          </c:val>
        </c:ser>
        <c:ser>
          <c:idx val="4"/>
          <c:order val="4"/>
          <c:tx>
            <c:v>Total central</c:v>
          </c:tx>
          <c:marker>
            <c:symbol val="none"/>
          </c:marker>
          <c:cat>
            <c:strRef>
              <c:f>'Resumen'!$G$5:$G$14</c:f>
              <c:strCache>
                <c:ptCount val="0"/>
              </c:strCache>
            </c:strRef>
          </c:cat>
          <c:val>
            <c:numRef>
              <c:f>'Resumen'!$L$5:$L$14</c:f>
              <c:numCache>
                <c:formatCode>#,##0.0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M€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15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74f1b64b79454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6bd2de45db475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52" hidden="0" customWidth="1"/>
    <x:col min="3" max="3" width="18" hidden="0" customWidth="1"/>
    <x:col min="4" max="4" width="18" hidden="0" customWidth="1"/>
    <x:col min="5" max="5" width="18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2" customHeight="1">
      <x:c r="A1" s="55" t="str">
        <x:v>Plan Sanidad 2036 · presupuesto reconstruido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</x:row>
    <x:row r="2" ht="30" customHeight="1">
      <x:c r="A2" s="57" t="str">
        <x:v>Resultado: el coste ya no se reparte desde un total prefijado. Se calcula por medida, unidad, coste, calendario y deducción de programas existentes.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  <x:c r="L3" s="56"/>
    </x:row>
    <x:row r="4">
      <x:c r="A4" s="58" t="str">
        <x:v>Escenario</x:v>
      </x:c>
      <x:c r="B4" s="58" t="str">
        <x:v>Coste 2032 M€</x:v>
      </x:c>
      <x:c r="C4" s="58" t="str">
        <x:v>Acumulado 2027–2036 M€</x:v>
      </x:c>
      <x:c r="D4" s="58" t="str">
        <x:v>Lectura</x:v>
      </x:c>
      <x:c r="E4" s="56"/>
      <x:c r="F4" s="56"/>
      <x:c r="G4" s="58" t="str">
        <x:v>Año</x:v>
      </x:c>
      <x:c r="H4" s="58" t="str">
        <x:v>M1</x:v>
      </x:c>
      <x:c r="I4" s="58" t="str">
        <x:v>M2</x:v>
      </x:c>
      <x:c r="J4" s="58" t="str">
        <x:v>M3</x:v>
      </x:c>
      <x:c r="K4" s="58" t="str">
        <x:v>M4</x:v>
      </x:c>
      <x:c r="L4" s="58" t="str">
        <x:v>Total central</x:v>
      </x:c>
    </x:row>
    <x:row r="5">
      <x:c r="A5" s="15" t="str">
        <x:v>Bajo</x:v>
      </x:c>
      <x:c r="B5" s="35" t="n">
        <x:f>Serie!$L$10</x:f>
        <x:v>1700.9184662209927</x:v>
      </x:c>
      <x:c r="C5" s="35" t="n">
        <x:f>Serie!$L$5+Serie!$L$6+Serie!$L$7+Serie!$L$8+Serie!$L$9+Serie!$L$10+Serie!$L$11+Serie!$L$12+Serie!$L$13+Serie!$L$14</x:f>
        <x:v>14403.440563692486</x:v>
      </x:c>
      <x:c r="D5" s="15" t="str">
        <x:v>Cobertura prudente / menor intensidad</x:v>
      </x:c>
      <x:c r="E5" s="56"/>
      <x:c r="F5" s="56"/>
      <x:c r="G5" s="15" t="n">
        <x:f>Serie!B15</x:f>
        <x:v>2027</x:v>
      </x:c>
      <x:c r="H5" s="35" t="n">
        <x:f>Serie!D15</x:f>
        <x:v>188.88810021680413</x:v>
      </x:c>
      <x:c r="I5" s="35" t="n">
        <x:f>Serie!E15</x:f>
        <x:v>345.21368338166707</x:v>
      </x:c>
      <x:c r="J5" s="35" t="n">
        <x:f>Serie!F15</x:f>
        <x:v>32</x:v>
      </x:c>
      <x:c r="K5" s="35" t="n">
        <x:f>Serie!G15</x:f>
        <x:v>26.34003568164023</x:v>
      </x:c>
      <x:c r="L5" s="35" t="n">
        <x:f>Serie!L15</x:f>
        <x:v>1002.2209767152915</x:v>
      </x:c>
    </x:row>
    <x:row r="6">
      <x:c r="A6" s="18" t="str">
        <x:v>Central</x:v>
      </x:c>
      <x:c r="B6" s="44" t="n">
        <x:f>Serie!$L$20</x:f>
        <x:v>3358.5976807800994</x:v>
      </x:c>
      <x:c r="C6" s="44" t="n">
        <x:f>Serie!$L$15+Serie!$L$16+Serie!$L$17+Serie!$L$18+Serie!$L$19+Serie!$L$20+Serie!$L$21+Serie!$L$22+Serie!$L$23+Serie!$L$24</x:f>
        <x:v>28260.91706595767</x:v>
      </x:c>
      <x:c r="D6" s="18" t="str">
        <x:v>Escenario de trabajo recomendado</x:v>
      </x:c>
      <x:c r="E6" s="56"/>
      <x:c r="F6" s="56"/>
      <x:c r="G6" s="15" t="n">
        <x:f>Serie!B16</x:f>
        <x:v>2028</x:v>
      </x:c>
      <x:c r="H6" s="35" t="n">
        <x:f>Serie!D16</x:f>
        <x:v>346.6258006356038</x:v>
      </x:c>
      <x:c r="I6" s="35" t="n">
        <x:f>Serie!E16</x:f>
        <x:v>481.2186591568187</x:v>
      </x:c>
      <x:c r="J6" s="35" t="n">
        <x:f>Serie!F16</x:f>
        <x:v>84.1</x:v>
      </x:c>
      <x:c r="K6" s="35" t="n">
        <x:f>Serie!G16</x:f>
        <x:v>66.41745536382214</x:v>
      </x:c>
      <x:c r="L6" s="35" t="n">
        <x:f>Serie!L16</x:f>
        <x:v>1664.5440518691048</x:v>
      </x:c>
    </x:row>
    <x:row r="7">
      <x:c r="A7" s="15" t="str">
        <x:v>Alto</x:v>
      </x:c>
      <x:c r="B7" s="35" t="n">
        <x:f>Serie!$L$30</x:f>
        <x:v>5880.40561068573</x:v>
      </x:c>
      <x:c r="C7" s="35" t="n">
        <x:f>Serie!$L$25+Serie!$L$26+Serie!$L$27+Serie!$L$28+Serie!$L$29+Serie!$L$30+Serie!$L$31+Serie!$L$32+Serie!$L$33+Serie!$L$34</x:f>
        <x:v>48649.75638027534</x:v>
      </x:c>
      <x:c r="D7" s="15" t="str">
        <x:v>Cobertura amplia / mayor intensidad</x:v>
      </x:c>
      <x:c r="E7" s="56"/>
      <x:c r="F7" s="56"/>
      <x:c r="G7" s="15" t="n">
        <x:f>Serie!B17</x:f>
        <x:v>2029</x:v>
      </x:c>
      <x:c r="H7" s="35" t="n">
        <x:f>Serie!D17</x:f>
        <x:v>538.5564003630051</x:v>
      </x:c>
      <x:c r="I7" s="35" t="n">
        <x:f>Serie!E17</x:f>
        <x:v>592.8223909881824</x:v>
      </x:c>
      <x:c r="J7" s="35" t="n">
        <x:f>Serie!F17</x:f>
        <x:v>156.3</x:v>
      </x:c>
      <x:c r="K7" s="35" t="n">
        <x:f>Serie!G17</x:f>
        <x:v>120.36842692487888</x:v>
      </x:c>
      <x:c r="L7" s="35" t="n">
        <x:f>Serie!L17</x:f>
        <x:v>2427.056864653606</x:v>
      </x:c>
    </x:row>
    <x:row r="8">
      <x:c r="A8" s="56"/>
      <x:c r="B8" s="56"/>
      <x:c r="C8" s="56"/>
      <x:c r="D8" s="56"/>
      <x:c r="E8" s="56"/>
      <x:c r="F8" s="56"/>
      <x:c r="G8" s="15" t="n">
        <x:f>Serie!B18</x:f>
        <x:v>2030</x:v>
      </x:c>
      <x:c r="H8" s="35" t="n">
        <x:f>Serie!D18</x:f>
        <x:v>702.2277523856123</x:v>
      </x:c>
      <x:c r="I8" s="35" t="n">
        <x:f>Serie!E18</x:f>
        <x:v>556.8199031006067</x:v>
      </x:c>
      <x:c r="J8" s="35" t="n">
        <x:f>Serie!F18</x:f>
        <x:v>220.3</x:v>
      </x:c>
      <x:c r="K8" s="35" t="n">
        <x:f>Serie!G18</x:f>
        <x:v>175.04562717037925</x:v>
      </x:c>
      <x:c r="L8" s="35" t="n">
        <x:f>Serie!L18</x:f>
        <x:v>3128.449368669538</x:v>
      </x:c>
    </x:row>
    <x:row r="9">
      <x:c r="A9" s="56"/>
      <x:c r="B9" s="56"/>
      <x:c r="C9" s="56"/>
      <x:c r="D9" s="56"/>
      <x:c r="E9" s="56"/>
      <x:c r="F9" s="56"/>
      <x:c r="G9" s="15" t="n">
        <x:f>Serie!B19</x:f>
        <x:v>2031</x:v>
      </x:c>
      <x:c r="H9" s="35" t="n">
        <x:f>Serie!D19</x:f>
        <x:v>668.8312850061584</x:v>
      </x:c>
      <x:c r="I9" s="35" t="n">
        <x:f>Serie!E19</x:f>
        <x:v>372.01243943787915</x:v>
      </x:c>
      <x:c r="J9" s="35" t="n">
        <x:f>Serie!F19</x:f>
        <x:v>244.1</x:v>
      </x:c>
      <x:c r="K9" s="35" t="n">
        <x:f>Serie!G19</x:f>
        <x:v>230.4490561003232</x:v>
      </x:c>
      <x:c r="L9" s="35" t="n">
        <x:f>Serie!L19</x:f>
        <x:v>3128.6202681434206</x:v>
      </x:c>
    </x:row>
    <x:row r="10">
      <x:c r="A10" s="58" t="str">
        <x:v>Medida</x:v>
      </x:c>
      <x:c r="B10" s="58" t="str">
        <x:v>Nombre conservado</x:v>
      </x:c>
      <x:c r="C10" s="58" t="str">
        <x:v>2032 Bajo M€</x:v>
      </x:c>
      <x:c r="D10" s="58" t="str">
        <x:v>2032 Central M€</x:v>
      </x:c>
      <x:c r="E10" s="58" t="str">
        <x:v>2032 Alto M€</x:v>
      </x:c>
      <x:c r="F10" s="56"/>
      <x:c r="G10" s="15" t="n">
        <x:f>Serie!B20</x:f>
        <x:v>2032</x:v>
      </x:c>
      <x:c r="H10" s="35" t="n">
        <x:f>Serie!D20</x:f>
        <x:v>673.3184436933727</x:v>
      </x:c>
      <x:c r="I10" s="35" t="n">
        <x:f>Serie!E20</x:f>
        <x:v>372.01243943787915</x:v>
      </x:c>
      <x:c r="J10" s="35" t="n">
        <x:f>Serie!F20</x:f>
        <x:v>258.1</x:v>
      </x:c>
      <x:c r="K10" s="35" t="n">
        <x:f>Serie!G20</x:f>
        <x:v>272.4782153719473</x:v>
      </x:c>
      <x:c r="L10" s="35" t="n">
        <x:f>Serie!L20</x:f>
        <x:v>3358.5976807800994</x:v>
      </x:c>
    </x:row>
    <x:row r="11">
      <x:c r="A11" s="15" t="str">
        <x:v>M1</x:v>
      </x:c>
      <x:c r="B11" s="15" t="str">
        <x:v>Atención Primaria que vuelva a resolver</x:v>
      </x:c>
      <x:c r="C11" s="35" t="n">
        <x:f>Serie!$D$10</x:f>
        <x:v>384.4668709706592</x:v>
      </x:c>
      <x:c r="D11" s="35" t="n">
        <x:f>Serie!$D$20</x:f>
        <x:v>673.3184436933727</x:v>
      </x:c>
      <x:c r="E11" s="35" t="n">
        <x:f>Serie!$D$30</x:f>
        <x:v>1029.708563748495</x:v>
      </x:c>
      <x:c r="F11" s="56"/>
      <x:c r="G11" s="15" t="n">
        <x:f>Serie!B21</x:f>
        <x:v>2033</x:v>
      </x:c>
      <x:c r="H11" s="35" t="n">
        <x:f>Serie!D21</x:f>
        <x:v>677.809211784991</x:v>
      </x:c>
      <x:c r="I11" s="35" t="n">
        <x:f>Serie!E21</x:f>
        <x:v>372.01243943787915</x:v>
      </x:c>
      <x:c r="J11" s="35" t="n">
        <x:f>Serie!F21</x:f>
        <x:v>260.2</x:v>
      </x:c>
      <x:c r="K11" s="35" t="n">
        <x:f>Serie!G21</x:f>
        <x:v>273.839894155279</x:v>
      </x:c>
      <x:c r="L11" s="35" t="n">
        <x:f>Serie!L21</x:f>
        <x:v>3372.765621350149</x:v>
      </x:c>
    </x:row>
    <x:row r="12">
      <x:c r="A12" s="15" t="str">
        <x:v>M2</x:v>
      </x:c>
      <x:c r="B12" s="15" t="str">
        <x:v>Garantía nacional frente a las listas de espera</x:v>
      </x:c>
      <x:c r="C12" s="35" t="n">
        <x:f>Serie!$E$10</x:f>
        <x:v>107.23720386957645</x:v>
      </x:c>
      <x:c r="D12" s="35" t="n">
        <x:f>Serie!$E$20</x:f>
        <x:v>372.01243943787915</x:v>
      </x:c>
      <x:c r="E12" s="35" t="n">
        <x:f>Serie!$E$30</x:f>
        <x:v>729.2860841523127</x:v>
      </x:c>
      <x:c r="F12" s="56"/>
      <x:c r="G12" s="15" t="n">
        <x:f>Serie!B22</x:f>
        <x:v>2034</x:v>
      </x:c>
      <x:c r="H12" s="35" t="n">
        <x:f>Serie!D22</x:f>
        <x:v>682.3035892810133</x:v>
      </x:c>
      <x:c r="I12" s="35" t="n">
        <x:f>Serie!E22</x:f>
        <x:v>372.01243943787915</x:v>
      </x:c>
      <x:c r="J12" s="35" t="n">
        <x:f>Serie!F22</x:f>
        <x:v>260.2</x:v>
      </x:c>
      <x:c r="K12" s="35" t="n">
        <x:f>Serie!G22</x:f>
        <x:v>275.20157293861075</x:v>
      </x:c>
      <x:c r="L12" s="35" t="n">
        <x:f>Serie!L22</x:f>
        <x:v>3384.8371713246033</x:v>
      </x:c>
    </x:row>
    <x:row r="13">
      <x:c r="A13" s="15" t="str">
        <x:v>M3</x:v>
      </x:c>
      <x:c r="B13" s="15" t="str">
        <x:v>Pacto de profesionales sanitarios 2027–2036</x:v>
      </x:c>
      <x:c r="C13" s="35" t="n">
        <x:f>Serie!$F$10</x:f>
        <x:v>112.50999999999999</x:v>
      </x:c>
      <x:c r="D13" s="35" t="n">
        <x:f>Serie!$F$20</x:f>
        <x:v>258.1</x:v>
      </x:c>
      <x:c r="E13" s="35" t="n">
        <x:f>Serie!$F$30</x:f>
        <x:v>429.69</x:v>
      </x:c>
      <x:c r="F13" s="56"/>
      <x:c r="G13" s="15" t="n">
        <x:f>Serie!B23</x:f>
        <x:v>2035</x:v>
      </x:c>
      <x:c r="H13" s="35" t="n">
        <x:f>Serie!D23</x:f>
        <x:v>685.301846169697</x:v>
      </x:c>
      <x:c r="I13" s="35" t="n">
        <x:f>Serie!E23</x:f>
        <x:v>372.01243943787915</x:v>
      </x:c>
      <x:c r="J13" s="35" t="n">
        <x:f>Serie!F23</x:f>
        <x:v>260.2</x:v>
      </x:c>
      <x:c r="K13" s="35" t="n">
        <x:f>Serie!G23</x:f>
        <x:v>276.10935879416525</x:v>
      </x:c>
      <x:c r="L13" s="35" t="n">
        <x:f>Serie!L23</x:f>
        <x:v>3392.8868765322413</x:v>
      </x:c>
    </x:row>
    <x:row r="14">
      <x:c r="A14" s="15" t="str">
        <x:v>M4</x:v>
      </x:c>
      <x:c r="B14" s="15" t="str">
        <x:v>Salud mental accesible, comunitaria y basada en derechos</x:v>
      </x:c>
      <x:c r="C14" s="35" t="n">
        <x:f>Serie!$G$10</x:f>
        <x:v>141.08500562598203</x:v>
      </x:c>
      <x:c r="D14" s="35" t="n">
        <x:f>Serie!$G$20</x:f>
        <x:v>272.4782153719473</x:v>
      </x:c>
      <x:c r="E14" s="35" t="n">
        <x:f>Serie!$G$30</x:f>
        <x:v>432.60883859137203</x:v>
      </x:c>
      <x:c r="F14" s="56"/>
      <x:c r="G14" s="15" t="n">
        <x:f>Serie!B24</x:f>
        <x:v>2036</x:v>
      </x:c>
      <x:c r="H14" s="35" t="n">
        <x:f>Serie!D24</x:f>
        <x:v>688.3017072381159</x:v>
      </x:c>
      <x:c r="I14" s="35" t="n">
        <x:f>Serie!E24</x:f>
        <x:v>372.01243943787915</x:v>
      </x:c>
      <x:c r="J14" s="35" t="n">
        <x:f>Serie!F24</x:f>
        <x:v>260.2</x:v>
      </x:c>
      <x:c r="K14" s="35" t="n">
        <x:f>Serie!G24</x:f>
        <x:v>277.01714464971985</x:v>
      </x:c>
      <x:c r="L14" s="35" t="n">
        <x:f>Serie!L24</x:f>
        <x:v>3400.9381859196155</x:v>
      </x:c>
    </x:row>
    <x:row r="15">
      <x:c r="A15" s="15" t="str">
        <x:v>M5</x:v>
      </x:c>
      <x:c r="B15" s="15" t="str">
        <x:v>Envejecimiento, cronicidad y atención en casa</x:v>
      </x:c>
      <x:c r="C15" s="35" t="n">
        <x:f>Serie!$H$10</x:f>
        <x:v>184.9919911896</x:v>
      </x:c>
      <x:c r="D15" s="35" t="n">
        <x:f>Serie!$H$20</x:f>
        <x:v>371.32797082999997</x:v>
      </x:c>
      <x:c r="E15" s="35" t="n">
        <x:f>Serie!$H$30</x:f>
        <x:v>835.5717443431998</x:v>
      </x:c>
      <x:c r="F15" s="56"/>
      <x:c r="G15" s="56"/>
      <x:c r="H15" s="56"/>
      <x:c r="I15" s="56"/>
      <x:c r="J15" s="56"/>
      <x:c r="K15" s="56"/>
      <x:c r="L15" s="56"/>
    </x:row>
    <x:row r="16">
      <x:c r="A16" s="15" t="str">
        <x:v>M6</x:v>
      </x:c>
      <x:c r="B16" s="15" t="str">
        <x:v>Prevenir antes de llegar tarde</x:v>
      </x:c>
      <x:c r="C16" s="35" t="n">
        <x:f>Serie!$I$10</x:f>
        <x:v>316.763816525175</x:v>
      </x:c>
      <x:c r="D16" s="35" t="n">
        <x:f>Serie!$I$20</x:f>
        <x:v>533.8777553668999</x:v>
      </x:c>
      <x:c r="E16" s="35" t="n">
        <x:f>Serie!$I$30</x:f>
        <x:v>886.92963305035</x:v>
      </x:c>
      <x:c r="F16" s="56"/>
      <x:c r="G16" s="56"/>
      <x:c r="H16" s="56"/>
      <x:c r="I16" s="56"/>
      <x:c r="J16" s="56"/>
      <x:c r="K16" s="56"/>
      <x:c r="L16" s="56"/>
    </x:row>
    <x:row r="17">
      <x:c r="A17" s="15" t="str">
        <x:v>M7</x:v>
      </x:c>
      <x:c r="B17" s="15" t="str">
        <x:v>Misma protección, independientemente del código postal</x:v>
      </x:c>
      <x:c r="C17" s="35" t="n">
        <x:f>Serie!$J$10</x:f>
        <x:v>386.30332999999996</x:v>
      </x:c>
      <x:c r="D17" s="35" t="n">
        <x:f>Serie!$J$20</x:f>
        <x:v>720.63636</x:v>
      </x:c>
      <x:c r="E17" s="35" t="n">
        <x:f>Serie!$J$30</x:f>
        <x:v>1222.4624199999998</x:v>
      </x:c>
      <x:c r="F17" s="56"/>
      <x:c r="G17" s="56"/>
      <x:c r="H17" s="56"/>
      <x:c r="I17" s="56"/>
      <x:c r="J17" s="56"/>
      <x:c r="K17" s="56"/>
      <x:c r="L17" s="56"/>
    </x:row>
    <x:row r="18">
      <x:c r="A18" s="15" t="str">
        <x:v>M8</x:v>
      </x:c>
      <x:c r="B18" s="15" t="str">
        <x:v>Información útil, privacidad y cuentas claras</x:v>
      </x:c>
      <x:c r="C18" s="35" t="n">
        <x:f>Serie!$K$10</x:f>
        <x:v>67.56024804</x:v>
      </x:c>
      <x:c r="D18" s="35" t="n">
        <x:f>Serie!$K$20</x:f>
        <x:v>156.84649608</x:v>
      </x:c>
      <x:c r="E18" s="35" t="n">
        <x:f>Serie!$K$30</x:f>
        <x:v>314.1483268</x:v>
      </x:c>
      <x:c r="F18" s="56"/>
      <x:c r="G18" s="56"/>
      <x:c r="H18" s="56"/>
      <x:c r="I18" s="56"/>
      <x:c r="J18" s="56"/>
      <x:c r="K18" s="56"/>
      <x:c r="L18" s="56"/>
    </x:row>
    <x:row r="19">
      <x:c r="A19" s="48" t="str">
        <x:v>TOTAL</x:v>
      </x:c>
      <x:c r="B19" s="48" t="str">
        <x:v>Gasto incremental anual</x:v>
      </x:c>
      <x:c r="C19" s="49" t="n">
        <x:f>SUM(C11:C18)</x:f>
        <x:v>1700.9184662209927</x:v>
      </x:c>
      <x:c r="D19" s="49" t="n">
        <x:f>SUM(D11:D18)</x:f>
        <x:v>3358.5976807800994</x:v>
      </x:c>
      <x:c r="E19" s="49" t="n">
        <x:f>SUM(E11:E18)</x:f>
        <x:v>5880.40561068573</x:v>
      </x:c>
      <x:c r="F19" s="56"/>
      <x:c r="G19" s="56"/>
      <x:c r="H19" s="56"/>
      <x:c r="I19" s="56"/>
      <x:c r="J19" s="56"/>
      <x:c r="K19" s="56"/>
      <x:c r="L19" s="56"/>
    </x:row>
    <x:row r="20">
      <x:c r="A20" s="56"/>
      <x:c r="B20" s="56"/>
      <x:c r="C20" s="56"/>
      <x:c r="D20" s="56"/>
      <x:c r="E20" s="56"/>
      <x:c r="F20" s="56"/>
      <x:c r="G20" s="56"/>
      <x:c r="H20" s="56"/>
      <x:c r="I20" s="56"/>
      <x:c r="J20" s="56"/>
      <x:c r="K20" s="56"/>
      <x:c r="L20" s="56"/>
    </x:row>
    <x:row r="21">
      <x:c r="A21" s="56"/>
      <x:c r="B21" s="56"/>
      <x:c r="C21" s="56"/>
      <x:c r="D21" s="56"/>
      <x:c r="E21" s="56"/>
      <x:c r="F21" s="56"/>
      <x:c r="G21" s="56"/>
      <x:c r="H21" s="56"/>
      <x:c r="I21" s="56"/>
      <x:c r="J21" s="56"/>
      <x:c r="K21" s="56"/>
      <x:c r="L21" s="56"/>
    </x:row>
    <x:row r="22">
      <x:c r="A22" s="59" t="str">
        <x:v>Claves metodológicas</x:v>
      </x:c>
      <x:c r="B22" s="59" t="str">
        <x:v>Contenido</x:v>
      </x:c>
      <x:c r="C22" s="59"/>
      <x:c r="D22" s="59"/>
      <x:c r="E22" s="59"/>
      <x:c r="F22" s="56"/>
      <x:c r="G22" s="56"/>
      <x:c r="H22" s="56"/>
      <x:c r="I22" s="56"/>
      <x:c r="J22" s="56"/>
      <x:c r="K22" s="56"/>
      <x:c r="L22" s="56"/>
    </x:row>
    <x:row r="23" ht="36" customHeight="1">
      <x:c r="A23" s="60" t="str">
        <x:v>Escenario base · Oferta FSE ordinaria, 172,4 M€ de AP, 39 M€ de salud mental, 60,058 M€ bucodental, Plan Veo y digitalización previa no se vuelven a cobrar.</x:v>
      </x:c>
      <x:c r="B23" s="60"/>
      <x:c r="C23" s="60"/>
      <x:c r="D23" s="60"/>
      <x:c r="E23" s="60"/>
      <x:c r="F23" s="56"/>
      <x:c r="G23" s="56"/>
      <x:c r="H23" s="56"/>
      <x:c r="I23" s="56"/>
      <x:c r="J23" s="56"/>
      <x:c r="K23" s="56"/>
      <x:c r="L23" s="56"/>
    </x:row>
    <x:row r="24" ht="36" customHeight="1">
      <x:c r="A24" s="60" t="str">
        <x:v>M2 · El coste puntual de vaciar el backlog se ejecuta 2027–2030. En 2032 solo queda capacidad de reserva, coordinación y desplazamientos.</x:v>
      </x:c>
      <x:c r="B24" s="60"/>
      <x:c r="C24" s="60"/>
      <x:c r="D24" s="60"/>
      <x:c r="E24" s="60"/>
      <x:c r="F24" s="56"/>
      <x:c r="G24" s="56"/>
      <x:c r="H24" s="56"/>
      <x:c r="I24" s="56"/>
      <x:c r="J24" s="56"/>
      <x:c r="K24" s="56"/>
      <x:c r="L24" s="56"/>
    </x:row>
    <x:row r="25" ht="36" customHeight="1">
      <x:c r="A25" s="60" t="str">
        <x:v>M3 · Solo computa plazas adicionales sobre la oferta oficial. No atribuye a CONVOCA toda la formación ordinaria.</x:v>
      </x:c>
      <x:c r="B25" s="60"/>
      <x:c r="C25" s="60"/>
      <x:c r="D25" s="60"/>
      <x:c r="E25" s="60"/>
      <x:c r="F25" s="56"/>
      <x:c r="G25" s="56"/>
      <x:c r="H25" s="56"/>
      <x:c r="I25" s="56"/>
      <x:c r="J25" s="56"/>
      <x:c r="K25" s="56"/>
      <x:c r="L25" s="56"/>
    </x:row>
    <x:row r="26" ht="36" customHeight="1">
      <x:c r="A26" s="60" t="str">
        <x:v>Incertidumbre · La banda 1.702–5.880 M€ en 2032 refleja decisiones de cobertura e intensidad, no error estadístico.</x:v>
      </x:c>
      <x:c r="B26" s="60"/>
      <x:c r="C26" s="60"/>
      <x:c r="D26" s="60"/>
      <x:c r="E26" s="60"/>
      <x:c r="F26" s="56"/>
      <x:c r="G26" s="56"/>
      <x:c r="H26" s="56"/>
      <x:c r="I26" s="56"/>
      <x:c r="J26" s="56"/>
      <x:c r="K26" s="56"/>
      <x:c r="L26" s="56"/>
    </x:row>
  </x:sheetData>
  <x:mergeCells>
    <x:mergeCell ref="A1:L1"/>
    <x:mergeCell ref="A2:L2"/>
    <x:mergeCell ref="A22:E22"/>
    <x:mergeCell ref="A23:E23"/>
    <x:mergeCell ref="A24:E24"/>
    <x:mergeCell ref="A25:E25"/>
    <x:mergeCell ref="A26:E26"/>
  </x:mergeCells>
  <x:pageMargins left="0.7" right="0.7" top="0.75" bottom="0.75" header="0.3" footer="0.3"/>
  <x:drawing xmlns:r="http://schemas.openxmlformats.org/officeDocument/2006/relationships" r:id="R3a6bd2de45db475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4" hidden="0" customWidth="1"/>
  </x:cols>
  <x:sheetData>
    <x:row r="1" ht="32" customHeight="1">
      <x:c r="A1" s="61" t="str">
        <x:v>Parámetros editables</x:v>
      </x:c>
      <x:c r="B1" s="62"/>
      <x:c r="C1" s="62"/>
      <x:c r="D1" s="62"/>
      <x:c r="E1" s="62"/>
      <x:c r="F1" s="62"/>
      <x:c r="G1" s="62"/>
    </x:row>
    <x:row r="2" ht="30" customHeight="1">
      <x:c r="A2" s="57" t="str">
        <x:v>Azul: supuestos de política. Verde: línea base oficial. Todas las cuantías monetarias están expresadas en euros constantes de 2026 salvo indicación contraria.</x:v>
      </x:c>
      <x:c r="B2" s="56"/>
      <x:c r="C2" s="56"/>
      <x:c r="D2" s="56"/>
      <x:c r="E2" s="56"/>
      <x:c r="F2" s="56"/>
      <x:c r="G2" s="56"/>
    </x:row>
    <x:row r="3">
      <x:c r="A3" s="56"/>
      <x:c r="B3" s="56"/>
      <x:c r="C3" s="56"/>
      <x:c r="D3" s="56"/>
      <x:c r="E3" s="56"/>
      <x:c r="F3" s="56"/>
      <x:c r="G3" s="56"/>
    </x:row>
    <x:row r="4">
      <x:c r="A4" s="58" t="str">
        <x:v>Clave</x:v>
      </x:c>
      <x:c r="B4" s="58" t="str">
        <x:v>Descripción</x:v>
      </x:c>
      <x:c r="C4" s="58" t="str">
        <x:v>Bajo</x:v>
      </x:c>
      <x:c r="D4" s="58" t="str">
        <x:v>Central</x:v>
      </x:c>
      <x:c r="E4" s="58" t="str">
        <x:v>Alto</x:v>
      </x:c>
      <x:c r="F4" s="58" t="str">
        <x:v>Unidad</x:v>
      </x:c>
      <x:c r="G4" s="58" t="str">
        <x:v>Clasificación</x:v>
      </x:c>
    </x:row>
    <x:row r="5">
      <x:c r="A5" s="16" t="str">
        <x:v>mf_panel</x:v>
      </x:c>
      <x:c r="B5" s="16" t="str">
        <x:v>M1 · cupo objetivo MFyC</x:v>
      </x:c>
      <x:c r="C5" s="21" t="n">
        <x:v>1300</x:v>
      </x:c>
      <x:c r="D5" s="21" t="n">
        <x:v>1250</x:v>
      </x:c>
      <x:c r="E5" s="21" t="n">
        <x:v>1200</x:v>
      </x:c>
      <x:c r="F5" s="16" t="str">
        <x:v>unidad</x:v>
      </x:c>
      <x:c r="G5" s="16" t="str">
        <x:v>Hipótesis editable</x:v>
      </x:c>
    </x:row>
    <x:row r="6">
      <x:c r="A6" s="17" t="str">
        <x:v>ap_support_modules_per_100k</x:v>
      </x:c>
      <x:c r="B6" s="17" t="str">
        <x:v>M1 · módulos multiprofesionales /100.000</x:v>
      </x:c>
      <x:c r="C6" s="22" t="n">
        <x:v>0.75</x:v>
      </x:c>
      <x:c r="D6" s="22" t="n">
        <x:v>1</x:v>
      </x:c>
      <x:c r="E6" s="22" t="n">
        <x:v>1.25</x:v>
      </x:c>
      <x:c r="F6" s="17" t="str">
        <x:v>unidad</x:v>
      </x:c>
      <x:c r="G6" s="17" t="str">
        <x:v>Hipótesis editable</x:v>
      </x:c>
    </x:row>
    <x:row r="7">
      <x:c r="A7" s="16" t="str">
        <x:v>ap_diagnostics_eur_per_resident</x:v>
      </x:c>
      <x:c r="B7" s="16" t="str">
        <x:v>M1 · actividad diagnóstica €/residente</x:v>
      </x:c>
      <x:c r="C7" s="21" t="n">
        <x:v>3</x:v>
      </x:c>
      <x:c r="D7" s="21" t="n">
        <x:v>5</x:v>
      </x:c>
      <x:c r="E7" s="21" t="n">
        <x:v>8</x:v>
      </x:c>
      <x:c r="F7" s="16" t="str">
        <x:v>€</x:v>
      </x:c>
      <x:c r="G7" s="16" t="str">
        <x:v>Hipótesis editable</x:v>
      </x:c>
    </x:row>
    <x:row r="8">
      <x:c r="A8" s="17" t="str">
        <x:v>ap_overlap_deduction_m</x:v>
      </x:c>
      <x:c r="B8" s="17" t="str">
        <x:v>M1 · descuento programas existentes M€</x:v>
      </x:c>
      <x:c r="C8" s="22" t="n">
        <x:v>60</x:v>
      </x:c>
      <x:c r="D8" s="22" t="n">
        <x:v>75</x:v>
      </x:c>
      <x:c r="E8" s="22" t="n">
        <x:v>90</x:v>
      </x:c>
      <x:c r="F8" s="17" t="str">
        <x:v>M€</x:v>
      </x:c>
      <x:c r="G8" s="17" t="str">
        <x:v>Hipótesis editable</x:v>
      </x:c>
    </x:row>
    <x:row r="9">
      <x:c r="A9" s="16" t="str">
        <x:v>m2_rest_unit_cost</x:v>
      </x:c>
      <x:c r="B9" s="16" t="str">
        <x:v>M2 · coste unitario resto backlog €</x:v>
      </x:c>
      <x:c r="C9" s="21" t="n">
        <x:v>3500</x:v>
      </x:c>
      <x:c r="D9" s="21" t="n">
        <x:v>6699</x:v>
      </x:c>
      <x:c r="E9" s="21" t="n">
        <x:v>8758.7</x:v>
      </x:c>
      <x:c r="F9" s="16" t="str">
        <x:v>€</x:v>
      </x:c>
      <x:c r="G9" s="16" t="str">
        <x:v>Hipótesis editable</x:v>
      </x:c>
    </x:row>
    <x:row r="10">
      <x:c r="A10" s="17" t="str">
        <x:v>m2_reserve_share</x:v>
      </x:c>
      <x:c r="B10" s="17" t="str">
        <x:v>M2 · reserva estructural / coste backlog</x:v>
      </x:c>
      <x:c r="C10" s="22" t="n">
        <x:v>0.1</x:v>
      </x:c>
      <x:c r="D10" s="22" t="n">
        <x:v>0.25</x:v>
      </x:c>
      <x:c r="E10" s="22" t="n">
        <x:v>0.4</x:v>
      </x:c>
      <x:c r="F10" s="17" t="str">
        <x:v>proporción</x:v>
      </x:c>
      <x:c r="G10" s="17" t="str">
        <x:v>Hipótesis editable</x:v>
      </x:c>
    </x:row>
    <x:row r="11">
      <x:c r="A11" s="16" t="str">
        <x:v>m2_coordination_m</x:v>
      </x:c>
      <x:c r="B11" s="16" t="str">
        <x:v>M2 · coordinación y transparencia M€</x:v>
      </x:c>
      <x:c r="C11" s="21" t="n">
        <x:v>36</x:v>
      </x:c>
      <x:c r="D11" s="21" t="n">
        <x:v>54</x:v>
      </x:c>
      <x:c r="E11" s="21" t="n">
        <x:v>72</x:v>
      </x:c>
      <x:c r="F11" s="16" t="str">
        <x:v>M€</x:v>
      </x:c>
      <x:c r="G11" s="16" t="str">
        <x:v>Hipótesis editable</x:v>
      </x:c>
    </x:row>
    <x:row r="12">
      <x:c r="A12" s="17" t="str">
        <x:v>m2_travel_m</x:v>
      </x:c>
      <x:c r="B12" s="17" t="str">
        <x:v>M2 · alternativa pública y desplazamientos M€</x:v>
      </x:c>
      <x:c r="C12" s="22" t="n">
        <x:v>5</x:v>
      </x:c>
      <x:c r="D12" s="22" t="n">
        <x:v>10</x:v>
      </x:c>
      <x:c r="E12" s="22" t="n">
        <x:v>20</x:v>
      </x:c>
      <x:c r="F12" s="17" t="str">
        <x:v>M€</x:v>
      </x:c>
      <x:c r="G12" s="17" t="str">
        <x:v>Hipótesis editable</x:v>
      </x:c>
    </x:row>
    <x:row r="13">
      <x:c r="A13" s="16" t="str">
        <x:v>fse_add_mf</x:v>
      </x:c>
      <x:c r="B13" s="16" t="str">
        <x:v>M3 · plazas MFyC adicionales/cohorte</x:v>
      </x:c>
      <x:c r="C13" s="21" t="n">
        <x:v>100</x:v>
      </x:c>
      <x:c r="D13" s="21" t="n">
        <x:v>250</x:v>
      </x:c>
      <x:c r="E13" s="21" t="n">
        <x:v>400</x:v>
      </x:c>
      <x:c r="F13" s="16" t="str">
        <x:v>unidad</x:v>
      </x:c>
      <x:c r="G13" s="16" t="str">
        <x:v>Hipótesis editable</x:v>
      </x:c>
    </x:row>
    <x:row r="14">
      <x:c r="A14" s="17" t="str">
        <x:v>fse_add_psychiatry</x:v>
      </x:c>
      <x:c r="B14" s="17" t="str">
        <x:v>M3 · plazas Psiquiatría adicionales/cohorte</x:v>
      </x:c>
      <x:c r="C14" s="22" t="n">
        <x:v>20</x:v>
      </x:c>
      <x:c r="D14" s="22" t="n">
        <x:v>50</x:v>
      </x:c>
      <x:c r="E14" s="22" t="n">
        <x:v>80</x:v>
      </x:c>
      <x:c r="F14" s="17" t="str">
        <x:v>unidad</x:v>
      </x:c>
      <x:c r="G14" s="17" t="str">
        <x:v>Hipótesis editable</x:v>
      </x:c>
    </x:row>
    <x:row r="15">
      <x:c r="A15" s="16" t="str">
        <x:v>fse_add_child_psychiatry</x:v>
      </x:c>
      <x:c r="B15" s="16" t="str">
        <x:v>M3 · plazas Psiquiatría infantil adicionales/cohorte</x:v>
      </x:c>
      <x:c r="C15" s="21" t="n">
        <x:v>10</x:v>
      </x:c>
      <x:c r="D15" s="21" t="n">
        <x:v>25</x:v>
      </x:c>
      <x:c r="E15" s="21" t="n">
        <x:v>40</x:v>
      </x:c>
      <x:c r="F15" s="16" t="str">
        <x:v>unidad</x:v>
      </x:c>
      <x:c r="G15" s="16" t="str">
        <x:v>Hipótesis editable</x:v>
      </x:c>
    </x:row>
    <x:row r="16">
      <x:c r="A16" s="17" t="str">
        <x:v>fse_add_pir</x:v>
      </x:c>
      <x:c r="B16" s="17" t="str">
        <x:v>M3 · plazas PIR adicionales/cohorte</x:v>
      </x:c>
      <x:c r="C16" s="22" t="n">
        <x:v>50</x:v>
      </x:c>
      <x:c r="D16" s="22" t="n">
        <x:v>100</x:v>
      </x:c>
      <x:c r="E16" s="22" t="n">
        <x:v>150</x:v>
      </x:c>
      <x:c r="F16" s="17" t="str">
        <x:v>unidad</x:v>
      </x:c>
      <x:c r="G16" s="17" t="str">
        <x:v>Hipótesis editable</x:v>
      </x:c>
    </x:row>
    <x:row r="17">
      <x:c r="A17" s="16" t="str">
        <x:v>fse_add_eir_family</x:v>
      </x:c>
      <x:c r="B17" s="16" t="str">
        <x:v>M3 · plazas EIR familiar adicionales/cohorte</x:v>
      </x:c>
      <x:c r="C17" s="21" t="n">
        <x:v>100</x:v>
      </x:c>
      <x:c r="D17" s="21" t="n">
        <x:v>250</x:v>
      </x:c>
      <x:c r="E17" s="21" t="n">
        <x:v>400</x:v>
      </x:c>
      <x:c r="F17" s="16" t="str">
        <x:v>unidad</x:v>
      </x:c>
      <x:c r="G17" s="16" t="str">
        <x:v>Hipótesis editable</x:v>
      </x:c>
    </x:row>
    <x:row r="18">
      <x:c r="A18" s="17" t="str">
        <x:v>fse_add_eir_mental</x:v>
      </x:c>
      <x:c r="B18" s="17" t="str">
        <x:v>M3 · plazas EIR salud mental adicionales/cohorte</x:v>
      </x:c>
      <x:c r="C18" s="22" t="n">
        <x:v>50</x:v>
      </x:c>
      <x:c r="D18" s="22" t="n">
        <x:v>100</x:v>
      </x:c>
      <x:c r="E18" s="22" t="n">
        <x:v>150</x:v>
      </x:c>
      <x:c r="F18" s="17" t="str">
        <x:v>unidad</x:v>
      </x:c>
      <x:c r="G18" s="17" t="str">
        <x:v>Hipótesis editable</x:v>
      </x:c>
    </x:row>
    <x:row r="19">
      <x:c r="A19" s="16" t="str">
        <x:v>fse_add_eir_geriatric</x:v>
      </x:c>
      <x:c r="B19" s="16" t="str">
        <x:v>M3 · plazas EIR geriátrica adicionales/cohorte</x:v>
      </x:c>
      <x:c r="C19" s="21" t="n">
        <x:v>25</x:v>
      </x:c>
      <x:c r="D19" s="21" t="n">
        <x:v>50</x:v>
      </x:c>
      <x:c r="E19" s="21" t="n">
        <x:v>75</x:v>
      </x:c>
      <x:c r="F19" s="16" t="str">
        <x:v>unidad</x:v>
      </x:c>
      <x:c r="G19" s="16" t="str">
        <x:v>Hipótesis editable</x:v>
      </x:c>
    </x:row>
    <x:row r="20">
      <x:c r="A20" s="17" t="str">
        <x:v>hard_posts</x:v>
      </x:c>
      <x:c r="B20" s="17" t="str">
        <x:v>M3 · puestos de difícil cobertura incentivados</x:v>
      </x:c>
      <x:c r="C20" s="22" t="n">
        <x:v>5000</x:v>
      </x:c>
      <x:c r="D20" s="22" t="n">
        <x:v>10000</x:v>
      </x:c>
      <x:c r="E20" s="22" t="n">
        <x:v>15000</x:v>
      </x:c>
      <x:c r="F20" s="17" t="str">
        <x:v>unidad</x:v>
      </x:c>
      <x:c r="G20" s="17" t="str">
        <x:v>Hipótesis editable</x:v>
      </x:c>
    </x:row>
    <x:row r="21">
      <x:c r="A21" s="16" t="str">
        <x:v>hard_post_bonus</x:v>
      </x:c>
      <x:c r="B21" s="16" t="str">
        <x:v>M3 · incentivo anual por puesto €</x:v>
      </x:c>
      <x:c r="C21" s="21" t="n">
        <x:v>8000</x:v>
      </x:c>
      <x:c r="D21" s="21" t="n">
        <x:v>10000</x:v>
      </x:c>
      <x:c r="E21" s="21" t="n">
        <x:v>12000</x:v>
      </x:c>
      <x:c r="F21" s="16" t="str">
        <x:v>€</x:v>
      </x:c>
      <x:c r="G21" s="16" t="str">
        <x:v>Hipótesis editable</x:v>
      </x:c>
    </x:row>
    <x:row r="22">
      <x:c r="A22" s="17" t="str">
        <x:v>homologation_m</x:v>
      </x:c>
      <x:c r="B22" s="17" t="str">
        <x:v>M3 · homologación y evaluación M€</x:v>
      </x:c>
      <x:c r="C22" s="22" t="n">
        <x:v>12</x:v>
      </x:c>
      <x:c r="D22" s="22" t="n">
        <x:v>18</x:v>
      </x:c>
      <x:c r="E22" s="22" t="n">
        <x:v>30</x:v>
      </x:c>
      <x:c r="F22" s="17" t="str">
        <x:v>M€</x:v>
      </x:c>
      <x:c r="G22" s="17" t="str">
        <x:v>Hipótesis editable</x:v>
      </x:c>
    </x:row>
    <x:row r="23">
      <x:c r="A23" s="16" t="str">
        <x:v>workforce_planning_m</x:v>
      </x:c>
      <x:c r="B23" s="16" t="str">
        <x:v>M3 · planificación y REPS M€</x:v>
      </x:c>
      <x:c r="C23" s="21" t="n">
        <x:v>5</x:v>
      </x:c>
      <x:c r="D23" s="21" t="n">
        <x:v>10</x:v>
      </x:c>
      <x:c r="E23" s="21" t="n">
        <x:v>15</x:v>
      </x:c>
      <x:c r="F23" s="16" t="str">
        <x:v>M€</x:v>
      </x:c>
      <x:c r="G23" s="16" t="str">
        <x:v>Hipótesis editable</x:v>
      </x:c>
    </x:row>
    <x:row r="24">
      <x:c r="A24" s="17" t="str">
        <x:v>sm_psychologists</x:v>
      </x:c>
      <x:c r="B24" s="17" t="str">
        <x:v>M4 · psicología clínica FTE /100.000</x:v>
      </x:c>
      <x:c r="C24" s="22" t="n">
        <x:v>1</x:v>
      </x:c>
      <x:c r="D24" s="22" t="n">
        <x:v>2</x:v>
      </x:c>
      <x:c r="E24" s="22" t="n">
        <x:v>3</x:v>
      </x:c>
      <x:c r="F24" s="17" t="str">
        <x:v>unidad</x:v>
      </x:c>
      <x:c r="G24" s="17" t="str">
        <x:v>Hipótesis editable</x:v>
      </x:c>
    </x:row>
    <x:row r="25">
      <x:c r="A25" s="16" t="str">
        <x:v>sm_psychiatrists</x:v>
      </x:c>
      <x:c r="B25" s="16" t="str">
        <x:v>M4 · psiquiatría FTE /100.000</x:v>
      </x:c>
      <x:c r="C25" s="21" t="n">
        <x:v>0.5</x:v>
      </x:c>
      <x:c r="D25" s="21" t="n">
        <x:v>0.75</x:v>
      </x:c>
      <x:c r="E25" s="21" t="n">
        <x:v>1</x:v>
      </x:c>
      <x:c r="F25" s="16" t="str">
        <x:v>unidad</x:v>
      </x:c>
      <x:c r="G25" s="16" t="str">
        <x:v>Hipótesis editable</x:v>
      </x:c>
    </x:row>
    <x:row r="26">
      <x:c r="A26" s="17" t="str">
        <x:v>sm_nurses</x:v>
      </x:c>
      <x:c r="B26" s="17" t="str">
        <x:v>M4 · enfermería SM FTE /100.000</x:v>
      </x:c>
      <x:c r="C26" s="22" t="n">
        <x:v>1</x:v>
      </x:c>
      <x:c r="D26" s="22" t="n">
        <x:v>1.5</x:v>
      </x:c>
      <x:c r="E26" s="22" t="n">
        <x:v>2</x:v>
      </x:c>
      <x:c r="F26" s="17" t="str">
        <x:v>unidad</x:v>
      </x:c>
      <x:c r="G26" s="17" t="str">
        <x:v>Hipótesis editable</x:v>
      </x:c>
    </x:row>
    <x:row r="27">
      <x:c r="A27" s="16" t="str">
        <x:v>sm_social_workers</x:v>
      </x:c>
      <x:c r="B27" s="16" t="str">
        <x:v>M4 · trabajo social FTE /100.000</x:v>
      </x:c>
      <x:c r="C27" s="21" t="n">
        <x:v>0.5</x:v>
      </x:c>
      <x:c r="D27" s="21" t="n">
        <x:v>0.75</x:v>
      </x:c>
      <x:c r="E27" s="21" t="n">
        <x:v>1</x:v>
      </x:c>
      <x:c r="F27" s="16" t="str">
        <x:v>unidad</x:v>
      </x:c>
      <x:c r="G27" s="16" t="str">
        <x:v>Hipótesis editable</x:v>
      </x:c>
    </x:row>
    <x:row r="28">
      <x:c r="A28" s="17" t="str">
        <x:v>sm_special_team_multiplier</x:v>
      </x:c>
      <x:c r="B28" s="17" t="str">
        <x:v>M4 · equipos especializados /250.000 (factor)</x:v>
      </x:c>
      <x:c r="C28" s="22" t="n">
        <x:v>0.5</x:v>
      </x:c>
      <x:c r="D28" s="22" t="n">
        <x:v>1</x:v>
      </x:c>
      <x:c r="E28" s="22" t="n">
        <x:v>1.5</x:v>
      </x:c>
      <x:c r="F28" s="17" t="str">
        <x:v>unidad</x:v>
      </x:c>
      <x:c r="G28" s="17" t="str">
        <x:v>Hipótesis editable</x:v>
      </x:c>
    </x:row>
    <x:row r="29">
      <x:c r="A29" s="16" t="str">
        <x:v>sm_programmes_m</x:v>
      </x:c>
      <x:c r="B29" s="16" t="str">
        <x:v>M4 · crisis, infancia, adicciones y continuidad M€</x:v>
      </x:c>
      <x:c r="C29" s="21" t="n">
        <x:v>50</x:v>
      </x:c>
      <x:c r="D29" s="21" t="n">
        <x:v>75</x:v>
      </x:c>
      <x:c r="E29" s="21" t="n">
        <x:v>120</x:v>
      </x:c>
      <x:c r="F29" s="16" t="str">
        <x:v>M€</x:v>
      </x:c>
      <x:c r="G29" s="16" t="str">
        <x:v>Hipótesis editable</x:v>
      </x:c>
    </x:row>
    <x:row r="30">
      <x:c r="A30" s="17" t="str">
        <x:v>sm_infra_share</x:v>
      </x:c>
      <x:c r="B30" s="17" t="str">
        <x:v>M4 · infraestructura / coste de personal</x:v>
      </x:c>
      <x:c r="C30" s="22" t="n">
        <x:v>0.1</x:v>
      </x:c>
      <x:c r="D30" s="22" t="n">
        <x:v>0.15</x:v>
      </x:c>
      <x:c r="E30" s="22" t="n">
        <x:v>0.2</x:v>
      </x:c>
      <x:c r="F30" s="17" t="str">
        <x:v>proporción</x:v>
      </x:c>
      <x:c r="G30" s="17" t="str">
        <x:v>Hipótesis editable</x:v>
      </x:c>
    </x:row>
    <x:row r="31">
      <x:c r="A31" s="16" t="str">
        <x:v>home_modules_per_100k</x:v>
      </x:c>
      <x:c r="B31" s="16" t="str">
        <x:v>M5 · módulos atención en casa /100.000</x:v>
      </x:c>
      <x:c r="C31" s="21" t="n">
        <x:v>0.75</x:v>
      </x:c>
      <x:c r="D31" s="21" t="n">
        <x:v>1</x:v>
      </x:c>
      <x:c r="E31" s="21" t="n">
        <x:v>1.5</x:v>
      </x:c>
      <x:c r="F31" s="16" t="str">
        <x:v>unidad</x:v>
      </x:c>
      <x:c r="G31" s="16" t="str">
        <x:v>Hipótesis editable</x:v>
      </x:c>
    </x:row>
    <x:row r="32">
      <x:c r="A32" s="17" t="str">
        <x:v>telemonitor_share</x:v>
      </x:c>
      <x:c r="B32" s="17" t="str">
        <x:v>M5 · población con telemonitorización</x:v>
      </x:c>
      <x:c r="C32" s="22" t="n">
        <x:v>0.005</x:v>
      </x:c>
      <x:c r="D32" s="22" t="n">
        <x:v>0.01</x:v>
      </x:c>
      <x:c r="E32" s="22" t="n">
        <x:v>0.02</x:v>
      </x:c>
      <x:c r="F32" s="17" t="str">
        <x:v>proporción</x:v>
      </x:c>
      <x:c r="G32" s="17" t="str">
        <x:v>Hipótesis editable</x:v>
      </x:c>
    </x:row>
    <x:row r="33">
      <x:c r="A33" s="16" t="str">
        <x:v>telemonitor_eur</x:v>
      </x:c>
      <x:c r="B33" s="16" t="str">
        <x:v>M5 · telemonitorización €/persona/año</x:v>
      </x:c>
      <x:c r="C33" s="21" t="n">
        <x:v>200</x:v>
      </x:c>
      <x:c r="D33" s="21" t="n">
        <x:v>300</x:v>
      </x:c>
      <x:c r="E33" s="21" t="n">
        <x:v>450</x:v>
      </x:c>
      <x:c r="F33" s="16" t="str">
        <x:v>€</x:v>
      </x:c>
      <x:c r="G33" s="16" t="str">
        <x:v>Hipótesis editable</x:v>
      </x:c>
    </x:row>
    <x:row r="34">
      <x:c r="A34" s="17" t="str">
        <x:v>care_plan_eur_per_ap_site</x:v>
      </x:c>
      <x:c r="B34" s="17" t="str">
        <x:v>M5 · plan único €/centro AP/año</x:v>
      </x:c>
      <x:c r="C34" s="22" t="n">
        <x:v>3000</x:v>
      </x:c>
      <x:c r="D34" s="22" t="n">
        <x:v>5000</x:v>
      </x:c>
      <x:c r="E34" s="22" t="n">
        <x:v>8000</x:v>
      </x:c>
      <x:c r="F34" s="17" t="str">
        <x:v>€</x:v>
      </x:c>
      <x:c r="G34" s="17" t="str">
        <x:v>Hipótesis editable</x:v>
      </x:c>
    </x:row>
    <x:row r="35">
      <x:c r="A35" s="16" t="str">
        <x:v>carer_episodes</x:v>
      </x:c>
      <x:c r="B35" s="16" t="str">
        <x:v>M5 · apoyos/respiros a cuidadores</x:v>
      </x:c>
      <x:c r="C35" s="21" t="n">
        <x:v>50000</x:v>
      </x:c>
      <x:c r="D35" s="21" t="n">
        <x:v>100000</x:v>
      </x:c>
      <x:c r="E35" s="21" t="n">
        <x:v>150000</x:v>
      </x:c>
      <x:c r="F35" s="16" t="str">
        <x:v>unidad</x:v>
      </x:c>
      <x:c r="G35" s="16" t="str">
        <x:v>Hipótesis editable</x:v>
      </x:c>
    </x:row>
    <x:row r="36">
      <x:c r="A36" s="17" t="str">
        <x:v>carer_episode_eur</x:v>
      </x:c>
      <x:c r="B36" s="17" t="str">
        <x:v>M5 · coste por apoyo/respiro €</x:v>
      </x:c>
      <x:c r="C36" s="22" t="n">
        <x:v>400</x:v>
      </x:c>
      <x:c r="D36" s="22" t="n">
        <x:v>500</x:v>
      </x:c>
      <x:c r="E36" s="22" t="n">
        <x:v>750</x:v>
      </x:c>
      <x:c r="F36" s="17" t="str">
        <x:v>€</x:v>
      </x:c>
      <x:c r="G36" s="17" t="str">
        <x:v>Hipótesis editable</x:v>
      </x:c>
    </x:row>
    <x:row r="37">
      <x:c r="A37" s="16" t="str">
        <x:v>palliative_upgrades</x:v>
      </x:c>
      <x:c r="B37" s="16" t="str">
        <x:v>M5 · equipos paliativos a completar</x:v>
      </x:c>
      <x:c r="C37" s="21" t="n">
        <x:v>80</x:v>
      </x:c>
      <x:c r="D37" s="21" t="n">
        <x:v>132</x:v>
      </x:c>
      <x:c r="E37" s="21" t="n">
        <x:v>200</x:v>
      </x:c>
      <x:c r="F37" s="16" t="str">
        <x:v>unidad</x:v>
      </x:c>
      <x:c r="G37" s="16" t="str">
        <x:v>Hipótesis editable</x:v>
      </x:c>
    </x:row>
    <x:row r="38">
      <x:c r="A38" s="17" t="str">
        <x:v>public_health_modules_per_100k</x:v>
      </x:c>
      <x:c r="B38" s="17" t="str">
        <x:v>M6 · módulos salud pública /100.000</x:v>
      </x:c>
      <x:c r="C38" s="22" t="n">
        <x:v>0.75</x:v>
      </x:c>
      <x:c r="D38" s="22" t="n">
        <x:v>1</x:v>
      </x:c>
      <x:c r="E38" s="22" t="n">
        <x:v>1.5</x:v>
      </x:c>
      <x:c r="F38" s="17" t="str">
        <x:v>unidad</x:v>
      </x:c>
      <x:c r="G38" s="17" t="str">
        <x:v>Hipótesis editable</x:v>
      </x:c>
    </x:row>
    <x:row r="39">
      <x:c r="A39" s="16" t="str">
        <x:v>prevention_eur_per_resident</x:v>
      </x:c>
      <x:c r="B39" s="16" t="str">
        <x:v>M6 · prevención comunitaria €/residente</x:v>
      </x:c>
      <x:c r="C39" s="21" t="n">
        <x:v>3</x:v>
      </x:c>
      <x:c r="D39" s="21" t="n">
        <x:v>5</x:v>
      </x:c>
      <x:c r="E39" s="21" t="n">
        <x:v>8</x:v>
      </x:c>
      <x:c r="F39" s="16" t="str">
        <x:v>€</x:v>
      </x:c>
      <x:c r="G39" s="16" t="str">
        <x:v>Hipótesis editable</x:v>
      </x:c>
    </x:row>
    <x:row r="40">
      <x:c r="A40" s="17" t="str">
        <x:v>vaccine_outreach_eur_per_resident</x:v>
      </x:c>
      <x:c r="B40" s="17" t="str">
        <x:v>M6 · captación vacunal €/residente</x:v>
      </x:c>
      <x:c r="C40" s="22" t="n">
        <x:v>1</x:v>
      </x:c>
      <x:c r="D40" s="22" t="n">
        <x:v>2</x:v>
      </x:c>
      <x:c r="E40" s="22" t="n">
        <x:v>3.5</x:v>
      </x:c>
      <x:c r="F40" s="17" t="str">
        <x:v>€</x:v>
      </x:c>
      <x:c r="G40" s="17" t="str">
        <x:v>Hipótesis editable</x:v>
      </x:c>
    </x:row>
    <x:row r="41">
      <x:c r="A41" s="16" t="str">
        <x:v>climate_school_eur_per_ap_site</x:v>
      </x:c>
      <x:c r="B41" s="16" t="str">
        <x:v>M6 · escuela/comunidad/clima €/centro AP</x:v>
      </x:c>
      <x:c r="C41" s="21" t="n">
        <x:v>3000</x:v>
      </x:c>
      <x:c r="D41" s="21" t="n">
        <x:v>5000</x:v>
      </x:c>
      <x:c r="E41" s="21" t="n">
        <x:v>8000</x:v>
      </x:c>
      <x:c r="F41" s="16" t="str">
        <x:v>€</x:v>
      </x:c>
      <x:c r="G41" s="16" t="str">
        <x:v>Hipótesis editable</x:v>
      </x:c>
    </x:row>
    <x:row r="42">
      <x:c r="A42" s="17" t="str">
        <x:v>screening_evaluation_m</x:v>
      </x:c>
      <x:c r="B42" s="17" t="str">
        <x:v>M6 · evaluación y cribados M€</x:v>
      </x:c>
      <x:c r="C42" s="22" t="n">
        <x:v>25</x:v>
      </x:c>
      <x:c r="D42" s="22" t="n">
        <x:v>50</x:v>
      </x:c>
      <x:c r="E42" s="22" t="n">
        <x:v>100</x:v>
      </x:c>
      <x:c r="F42" s="17" t="str">
        <x:v>M€</x:v>
      </x:c>
      <x:c r="G42" s="17" t="str">
        <x:v>Hipótesis editable</x:v>
      </x:c>
    </x:row>
    <x:row r="43">
      <x:c r="A43" s="16" t="str">
        <x:v>public_health_overlap_m</x:v>
      </x:c>
      <x:c r="B43" s="16" t="str">
        <x:v>M6 · descuento programas solapados M€</x:v>
      </x:c>
      <x:c r="C43" s="21" t="n">
        <x:v>15</x:v>
      </x:c>
      <x:c r="D43" s="21" t="n">
        <x:v>25</x:v>
      </x:c>
      <x:c r="E43" s="21" t="n">
        <x:v>35</x:v>
      </x:c>
      <x:c r="F43" s="16" t="str">
        <x:v>M€</x:v>
      </x:c>
      <x:c r="G43" s="16" t="str">
        <x:v>Hipótesis editable</x:v>
      </x:c>
    </x:row>
    <x:row r="44">
      <x:c r="A44" s="17" t="str">
        <x:v>dental_target_children</x:v>
      </x:c>
      <x:c r="B44" s="17" t="str">
        <x:v>M7 · cobertura objetivo infancia</x:v>
      </x:c>
      <x:c r="C44" s="22" t="n">
        <x:v>0.5</x:v>
      </x:c>
      <x:c r="D44" s="22" t="n">
        <x:v>0.7</x:v>
      </x:c>
      <x:c r="E44" s="22" t="n">
        <x:v>0.9</x:v>
      </x:c>
      <x:c r="F44" s="17" t="str">
        <x:v>proporción</x:v>
      </x:c>
      <x:c r="G44" s="17" t="str">
        <x:v>Hipótesis editable</x:v>
      </x:c>
    </x:row>
    <x:row r="45">
      <x:c r="A45" s="16" t="str">
        <x:v>dental_target_65plus</x:v>
      </x:c>
      <x:c r="B45" s="16" t="str">
        <x:v>M7 · cobertura objetivo 65+</x:v>
      </x:c>
      <x:c r="C45" s="21" t="n">
        <x:v>0.2</x:v>
      </x:c>
      <x:c r="D45" s="21" t="n">
        <x:v>0.35</x:v>
      </x:c>
      <x:c r="E45" s="21" t="n">
        <x:v>0.5</x:v>
      </x:c>
      <x:c r="F45" s="16" t="str">
        <x:v>proporción</x:v>
      </x:c>
      <x:c r="G45" s="16" t="str">
        <x:v>Hipótesis editable</x:v>
      </x:c>
    </x:row>
    <x:row r="46">
      <x:c r="A46" s="17" t="str">
        <x:v>dental_target_pregnancy</x:v>
      </x:c>
      <x:c r="B46" s="17" t="str">
        <x:v>M7 · cobertura objetivo embarazo</x:v>
      </x:c>
      <x:c r="C46" s="22" t="n">
        <x:v>0.5</x:v>
      </x:c>
      <x:c r="D46" s="22" t="n">
        <x:v>0.7</x:v>
      </x:c>
      <x:c r="E46" s="22" t="n">
        <x:v>0.9</x:v>
      </x:c>
      <x:c r="F46" s="17" t="str">
        <x:v>proporción</x:v>
      </x:c>
      <x:c r="G46" s="17" t="str">
        <x:v>Hipótesis editable</x:v>
      </x:c>
    </x:row>
    <x:row r="47">
      <x:c r="A47" s="16" t="str">
        <x:v>dental_target_priority</x:v>
      </x:c>
      <x:c r="B47" s="16" t="str">
        <x:v>M7 · cobertura objetivo otros prioritarios</x:v>
      </x:c>
      <x:c r="C47" s="21" t="n">
        <x:v>0.4</x:v>
      </x:c>
      <x:c r="D47" s="21" t="n">
        <x:v>0.6</x:v>
      </x:c>
      <x:c r="E47" s="21" t="n">
        <x:v>0.8</x:v>
      </x:c>
      <x:c r="F47" s="16" t="str">
        <x:v>proporción</x:v>
      </x:c>
      <x:c r="G47" s="16" t="str">
        <x:v>Hipótesis editable</x:v>
      </x:c>
    </x:row>
    <x:row r="48">
      <x:c r="A48" s="17" t="str">
        <x:v>dental_unit_cost</x:v>
      </x:c>
      <x:c r="B48" s="17" t="str">
        <x:v>M7 · coste bucodental €/beneficiario/año</x:v>
      </x:c>
      <x:c r="C48" s="22" t="n">
        <x:v>55</x:v>
      </x:c>
      <x:c r="D48" s="22" t="n">
        <x:v>60</x:v>
      </x:c>
      <x:c r="E48" s="22" t="n">
        <x:v>70</x:v>
      </x:c>
      <x:c r="F48" s="17" t="str">
        <x:v>€</x:v>
      </x:c>
      <x:c r="G48" s="17" t="str">
        <x:v>Hipótesis editable</x:v>
      </x:c>
    </x:row>
    <x:row r="49">
      <x:c r="A49" s="16" t="str">
        <x:v>mobile_units</x:v>
      </x:c>
      <x:c r="B49" s="16" t="str">
        <x:v>M7 · unidades móviles</x:v>
      </x:c>
      <x:c r="C49" s="21" t="n">
        <x:v>60</x:v>
      </x:c>
      <x:c r="D49" s="21" t="n">
        <x:v>100</x:v>
      </x:c>
      <x:c r="E49" s="21" t="n">
        <x:v>150</x:v>
      </x:c>
      <x:c r="F49" s="16" t="str">
        <x:v>unidad</x:v>
      </x:c>
      <x:c r="G49" s="16" t="str">
        <x:v>Hipótesis editable</x:v>
      </x:c>
    </x:row>
    <x:row r="50">
      <x:c r="A50" s="17" t="str">
        <x:v>transport_episodes</x:v>
      </x:c>
      <x:c r="B50" s="17" t="str">
        <x:v>M7 · ayudas de transporte/año</x:v>
      </x:c>
      <x:c r="C50" s="22" t="n">
        <x:v>50000</x:v>
      </x:c>
      <x:c r="D50" s="22" t="n">
        <x:v>100000</x:v>
      </x:c>
      <x:c r="E50" s="22" t="n">
        <x:v>180000</x:v>
      </x:c>
      <x:c r="F50" s="17" t="str">
        <x:v>unidad</x:v>
      </x:c>
      <x:c r="G50" s="17" t="str">
        <x:v>Hipótesis editable</x:v>
      </x:c>
    </x:row>
    <x:row r="51">
      <x:c r="A51" s="16" t="str">
        <x:v>territorial_network_m</x:v>
      </x:c>
      <x:c r="B51" s="16" t="str">
        <x:v>M7 · redes territoriales M€</x:v>
      </x:c>
      <x:c r="C51" s="21" t="n">
        <x:v>54</x:v>
      </x:c>
      <x:c r="D51" s="21" t="n">
        <x:v>90</x:v>
      </x:c>
      <x:c r="E51" s="21" t="n">
        <x:v>144</x:v>
      </x:c>
      <x:c r="F51" s="16" t="str">
        <x:v>M€</x:v>
      </x:c>
      <x:c r="G51" s="16" t="str">
        <x:v>Hipótesis editable</x:v>
      </x:c>
    </x:row>
    <x:row r="52">
      <x:c r="A52" s="17" t="str">
        <x:v>cohesion_fund_m</x:v>
      </x:c>
      <x:c r="B52" s="17" t="str">
        <x:v>M7 · fondo cohesión ajustado M€</x:v>
      </x:c>
      <x:c r="C52" s="22" t="n">
        <x:v>100</x:v>
      </x:c>
      <x:c r="D52" s="22" t="n">
        <x:v>150</x:v>
      </x:c>
      <x:c r="E52" s="22" t="n">
        <x:v>250</x:v>
      </x:c>
      <x:c r="F52" s="17" t="str">
        <x:v>M€</x:v>
      </x:c>
      <x:c r="G52" s="17" t="str">
        <x:v>Hipótesis editable</x:v>
      </x:c>
    </x:row>
    <x:row r="53">
      <x:c r="A53" s="16" t="str">
        <x:v>optical_evaluation_m</x:v>
      </x:c>
      <x:c r="B53" s="16" t="str">
        <x:v>M7 · evaluación ampliación óptica M€</x:v>
      </x:c>
      <x:c r="C53" s="21" t="n">
        <x:v>3</x:v>
      </x:c>
      <x:c r="D53" s="21" t="n">
        <x:v>5</x:v>
      </x:c>
      <x:c r="E53" s="21" t="n">
        <x:v>10</x:v>
      </x:c>
      <x:c r="F53" s="16" t="str">
        <x:v>M€</x:v>
      </x:c>
      <x:c r="G53" s="16" t="str">
        <x:v>Hipótesis editable</x:v>
      </x:c>
    </x:row>
    <x:row r="54">
      <x:c r="A54" s="17" t="str">
        <x:v>digital_capex_ap_site</x:v>
      </x:c>
      <x:c r="B54" s="17" t="str">
        <x:v>M8 · inversión digital €/centro AP</x:v>
      </x:c>
      <x:c r="C54" s="22" t="n">
        <x:v>10000</x:v>
      </x:c>
      <x:c r="D54" s="22" t="n">
        <x:v>20000</x:v>
      </x:c>
      <x:c r="E54" s="22" t="n">
        <x:v>35000</x:v>
      </x:c>
      <x:c r="F54" s="17" t="str">
        <x:v>unidad</x:v>
      </x:c>
      <x:c r="G54" s="17" t="str">
        <x:v>Hipótesis editable</x:v>
      </x:c>
    </x:row>
    <x:row r="55">
      <x:c r="A55" s="16" t="str">
        <x:v>digital_capex_hospital</x:v>
      </x:c>
      <x:c r="B55" s="16" t="str">
        <x:v>M8 · inversión digital €/hospital</x:v>
      </x:c>
      <x:c r="C55" s="21" t="n">
        <x:v>250000</x:v>
      </x:c>
      <x:c r="D55" s="21" t="n">
        <x:v>500000</x:v>
      </x:c>
      <x:c r="E55" s="21" t="n">
        <x:v>800000</x:v>
      </x:c>
      <x:c r="F55" s="16" t="str">
        <x:v>unidad</x:v>
      </x:c>
      <x:c r="G55" s="16" t="str">
        <x:v>Hipótesis editable</x:v>
      </x:c>
    </x:row>
    <x:row r="56">
      <x:c r="A56" s="17" t="str">
        <x:v>digital_platform_m</x:v>
      </x:c>
      <x:c r="B56" s="17" t="str">
        <x:v>M8 · plataforma nacional M€</x:v>
      </x:c>
      <x:c r="C56" s="22" t="n">
        <x:v>60</x:v>
      </x:c>
      <x:c r="D56" s="22" t="n">
        <x:v>100</x:v>
      </x:c>
      <x:c r="E56" s="22" t="n">
        <x:v>180</x:v>
      </x:c>
      <x:c r="F56" s="17" t="str">
        <x:v>M€</x:v>
      </x:c>
      <x:c r="G56" s="17" t="str">
        <x:v>Hipótesis editable</x:v>
      </x:c>
    </x:row>
    <x:row r="57">
      <x:c r="A57" s="16" t="str">
        <x:v>digital_opex_share</x:v>
      </x:c>
      <x:c r="B57" s="16" t="str">
        <x:v>M8 · operación anual / inversión</x:v>
      </x:c>
      <x:c r="C57" s="21" t="n">
        <x:v>0.15</x:v>
      </x:c>
      <x:c r="D57" s="21" t="n">
        <x:v>0.2</x:v>
      </x:c>
      <x:c r="E57" s="21" t="n">
        <x:v>0.25</x:v>
      </x:c>
      <x:c r="F57" s="16" t="str">
        <x:v>proporción</x:v>
      </x:c>
      <x:c r="G57" s="16" t="str">
        <x:v>Hipótesis editable</x:v>
      </x:c>
    </x:row>
    <x:row r="58">
      <x:c r="A58" s="17" t="str">
        <x:v>nondigital_admin_fte</x:v>
      </x:c>
      <x:c r="B58" s="17" t="str">
        <x:v>M8 · FTE canal no digital</x:v>
      </x:c>
      <x:c r="C58" s="22" t="n">
        <x:v>180</x:v>
      </x:c>
      <x:c r="D58" s="22" t="n">
        <x:v>360</x:v>
      </x:c>
      <x:c r="E58" s="22" t="n">
        <x:v>600</x:v>
      </x:c>
      <x:c r="F58" s="17" t="str">
        <x:v>unidad</x:v>
      </x:c>
      <x:c r="G58" s="17" t="str">
        <x:v>Hipótesis editable</x:v>
      </x:c>
    </x:row>
    <x:row r="59">
      <x:c r="A59" s="16" t="str">
        <x:v>digital_governance_m</x:v>
      </x:c>
      <x:c r="B59" s="16" t="str">
        <x:v>M8 · IA, auditoría y cuadro público M€</x:v>
      </x:c>
      <x:c r="C59" s="21" t="n">
        <x:v>15</x:v>
      </x:c>
      <x:c r="D59" s="21" t="n">
        <x:v>25</x:v>
      </x:c>
      <x:c r="E59" s="21" t="n">
        <x:v>40</x:v>
      </x:c>
      <x:c r="F59" s="16" t="str">
        <x:v>M€</x:v>
      </x:c>
      <x:c r="G59" s="16" t="str">
        <x:v>Hipótesis editable</x:v>
      </x:c>
    </x:row>
    <x:row r="60">
      <x:c r="A60" s="18" t="str">
        <x:v>adult_assigned</x:v>
      </x:c>
      <x:c r="B60" s="18" t="str">
        <x:v>OFICIAL · población adulta asignada estimada</x:v>
      </x:c>
      <x:c r="C60" s="23" t="n">
        <x:v>42144109</x:v>
      </x:c>
      <x:c r="D60" s="23" t="n">
        <x:v>42144109</x:v>
      </x:c>
      <x:c r="E60" s="23" t="n">
        <x:v>42144109</x:v>
      </x:c>
      <x:c r="F60" s="18" t="str">
        <x:v>unidad</x:v>
      </x:c>
      <x:c r="G60" s="18" t="str">
        <x:v>Línea base / coste oficial</x:v>
      </x:c>
    </x:row>
    <x:row r="61">
      <x:c r="A61" s="18" t="str">
        <x:v>mf_current</x:v>
      </x:c>
      <x:c r="B61" s="18" t="str">
        <x:v>OFICIAL · MFyC EAP 2024</x:v>
      </x:c>
      <x:c r="C61" s="23" t="n">
        <x:v>31241</x:v>
      </x:c>
      <x:c r="D61" s="23" t="n">
        <x:v>31241</x:v>
      </x:c>
      <x:c r="E61" s="23" t="n">
        <x:v>31241</x:v>
      </x:c>
      <x:c r="F61" s="18" t="str">
        <x:v>unidad</x:v>
      </x:c>
      <x:c r="G61" s="18" t="str">
        <x:v>Línea base / coste oficial</x:v>
      </x:c>
    </x:row>
    <x:row r="62">
      <x:c r="A62" s="18" t="str">
        <x:v>peds_current</x:v>
      </x:c>
      <x:c r="B62" s="18" t="str">
        <x:v>OFICIAL · Pediatría EAP 2024</x:v>
      </x:c>
      <x:c r="C62" s="23" t="n">
        <x:v>6719</x:v>
      </x:c>
      <x:c r="D62" s="23" t="n">
        <x:v>6719</x:v>
      </x:c>
      <x:c r="E62" s="23" t="n">
        <x:v>6719</x:v>
      </x:c>
      <x:c r="F62" s="18" t="str">
        <x:v>unidad</x:v>
      </x:c>
      <x:c r="G62" s="18" t="str">
        <x:v>Línea base / coste oficial</x:v>
      </x:c>
    </x:row>
    <x:row r="63">
      <x:c r="A63" s="18" t="str">
        <x:v>nurses_ap_current</x:v>
      </x:c>
      <x:c r="B63" s="18" t="str">
        <x:v>OFICIAL · Enfermería AP 2024</x:v>
      </x:c>
      <x:c r="C63" s="23" t="n">
        <x:v>36424</x:v>
      </x:c>
      <x:c r="D63" s="23" t="n">
        <x:v>36424</x:v>
      </x:c>
      <x:c r="E63" s="23" t="n">
        <x:v>36424</x:v>
      </x:c>
      <x:c r="F63" s="18" t="str">
        <x:v>unidad</x:v>
      </x:c>
      <x:c r="G63" s="18" t="str">
        <x:v>Línea base / coste oficial</x:v>
      </x:c>
    </x:row>
    <x:row r="64">
      <x:c r="A64" s="18" t="str">
        <x:v>ap_sites</x:v>
      </x:c>
      <x:c r="B64" s="18" t="str">
        <x:v>OFICIAL · centros + consultorios AP 2024</x:v>
      </x:c>
      <x:c r="C64" s="23" t="n">
        <x:v>13026</x:v>
      </x:c>
      <x:c r="D64" s="23" t="n">
        <x:v>13026</x:v>
      </x:c>
      <x:c r="E64" s="23" t="n">
        <x:v>13026</x:v>
      </x:c>
      <x:c r="F64" s="18" t="str">
        <x:v>unidad</x:v>
      </x:c>
      <x:c r="G64" s="18" t="str">
        <x:v>Línea base / coste oficial</x:v>
      </x:c>
    </x:row>
    <x:row r="65">
      <x:c r="A65" s="18" t="str">
        <x:v>hospitals</x:v>
      </x:c>
      <x:c r="B65" s="18" t="str">
        <x:v>OFICIAL · hospitales de referencia para integración</x:v>
      </x:c>
      <x:c r="C65" s="23" t="n">
        <x:v>468</x:v>
      </x:c>
      <x:c r="D65" s="23" t="n">
        <x:v>468</x:v>
      </x:c>
      <x:c r="E65" s="23" t="n">
        <x:v>468</x:v>
      </x:c>
      <x:c r="F65" s="18" t="str">
        <x:v>unidad</x:v>
      </x:c>
      <x:c r="G65" s="18" t="str">
        <x:v>Línea base / coste oficial</x:v>
      </x:c>
    </x:row>
    <x:row r="66">
      <x:c r="A66" s="18" t="str">
        <x:v>employer_factor</x:v>
      </x:c>
      <x:c r="B66" s="18" t="str">
        <x:v>NORMATIVO · factor de carga empresarial</x:v>
      </x:c>
      <x:c r="C66" s="23" t="n">
        <x:v>1.31</x:v>
      </x:c>
      <x:c r="D66" s="23" t="n">
        <x:v>1.31</x:v>
      </x:c>
      <x:c r="E66" s="23" t="n">
        <x:v>1.31</x:v>
      </x:c>
      <x:c r="F66" s="18" t="str">
        <x:v>proporción</x:v>
      </x:c>
      <x:c r="G66" s="18" t="str">
        <x:v>Línea base / coste oficial</x:v>
      </x:c>
    </x:row>
    <x:row r="67">
      <x:c r="A67" s="18" t="str">
        <x:v>pay_family_doctor</x:v>
      </x:c>
      <x:c r="B67" s="18" t="str">
        <x:v>OFICIAL · retribución bruta MFyC 2026 €</x:v>
      </x:c>
      <x:c r="C67" s="23" t="n">
        <x:v>53750.98</x:v>
      </x:c>
      <x:c r="D67" s="23" t="n">
        <x:v>53750.98</x:v>
      </x:c>
      <x:c r="E67" s="23" t="n">
        <x:v>53750.98</x:v>
      </x:c>
      <x:c r="F67" s="18" t="str">
        <x:v>€</x:v>
      </x:c>
      <x:c r="G67" s="18" t="str">
        <x:v>Línea base / coste oficial</x:v>
      </x:c>
    </x:row>
    <x:row r="68">
      <x:c r="A68" s="18" t="str">
        <x:v>pay_psychiatrist</x:v>
      </x:c>
      <x:c r="B68" s="18" t="str">
        <x:v>OFICIAL · retribución bruta FEA 2026 €</x:v>
      </x:c>
      <x:c r="C68" s="23" t="n">
        <x:v>63888.48</x:v>
      </x:c>
      <x:c r="D68" s="23" t="n">
        <x:v>63888.48</x:v>
      </x:c>
      <x:c r="E68" s="23" t="n">
        <x:v>63888.48</x:v>
      </x:c>
      <x:c r="F68" s="18" t="str">
        <x:v>€</x:v>
      </x:c>
      <x:c r="G68" s="18" t="str">
        <x:v>Línea base / coste oficial</x:v>
      </x:c>
    </x:row>
    <x:row r="69">
      <x:c r="A69" s="18" t="str">
        <x:v>pay_psychologist</x:v>
      </x:c>
      <x:c r="B69" s="18" t="str">
        <x:v>OFICIAL · retribución bruta Psicología 2026 €</x:v>
      </x:c>
      <x:c r="C69" s="23" t="n">
        <x:v>53888.33</x:v>
      </x:c>
      <x:c r="D69" s="23" t="n">
        <x:v>53888.33</x:v>
      </x:c>
      <x:c r="E69" s="23" t="n">
        <x:v>53888.33</x:v>
      </x:c>
      <x:c r="F69" s="18" t="str">
        <x:v>€</x:v>
      </x:c>
      <x:c r="G69" s="18" t="str">
        <x:v>Línea base / coste oficial</x:v>
      </x:c>
    </x:row>
    <x:row r="70">
      <x:c r="A70" s="18" t="str">
        <x:v>pay_nurse_ap</x:v>
      </x:c>
      <x:c r="B70" s="18" t="str">
        <x:v>OFICIAL · retribución bruta Enfermería AP 2026 €</x:v>
      </x:c>
      <x:c r="C70" s="23" t="n">
        <x:v>35861.27</x:v>
      </x:c>
      <x:c r="D70" s="23" t="n">
        <x:v>35861.27</x:v>
      </x:c>
      <x:c r="E70" s="23" t="n">
        <x:v>35861.27</x:v>
      </x:c>
      <x:c r="F70" s="18" t="str">
        <x:v>€</x:v>
      </x:c>
      <x:c r="G70" s="18" t="str">
        <x:v>Línea base / coste oficial</x:v>
      </x:c>
    </x:row>
    <x:row r="71">
      <x:c r="A71" s="18" t="str">
        <x:v>pay_nurse_mental</x:v>
      </x:c>
      <x:c r="B71" s="18" t="str">
        <x:v>OFICIAL · retribución bruta Enfermería SM 2026 €</x:v>
      </x:c>
      <x:c r="C71" s="23" t="n">
        <x:v>40928.37</x:v>
      </x:c>
      <x:c r="D71" s="23" t="n">
        <x:v>40928.37</x:v>
      </x:c>
      <x:c r="E71" s="23" t="n">
        <x:v>40928.37</x:v>
      </x:c>
      <x:c r="F71" s="18" t="str">
        <x:v>€</x:v>
      </x:c>
      <x:c r="G71" s="18" t="str">
        <x:v>Línea base / coste oficial</x:v>
      </x:c>
    </x:row>
    <x:row r="72">
      <x:c r="A72" s="18" t="str">
        <x:v>pay_physio</x:v>
      </x:c>
      <x:c r="B72" s="18" t="str">
        <x:v>OFICIAL · retribución bruta Fisioterapia 2026 €</x:v>
      </x:c>
      <x:c r="C72" s="23" t="n">
        <x:v>35861.27</x:v>
      </x:c>
      <x:c r="D72" s="23" t="n">
        <x:v>35861.27</x:v>
      </x:c>
      <x:c r="E72" s="23" t="n">
        <x:v>35861.27</x:v>
      </x:c>
      <x:c r="F72" s="18" t="str">
        <x:v>€</x:v>
      </x:c>
      <x:c r="G72" s="18" t="str">
        <x:v>Línea base / coste oficial</x:v>
      </x:c>
    </x:row>
    <x:row r="73">
      <x:c r="A73" s="18" t="str">
        <x:v>pay_social</x:v>
      </x:c>
      <x:c r="B73" s="18" t="str">
        <x:v>OFICIAL · retribución bruta Trabajo Social 2026 €</x:v>
      </x:c>
      <x:c r="C73" s="23" t="n">
        <x:v>35262.89</x:v>
      </x:c>
      <x:c r="D73" s="23" t="n">
        <x:v>35262.89</x:v>
      </x:c>
      <x:c r="E73" s="23" t="n">
        <x:v>35262.89</x:v>
      </x:c>
      <x:c r="F73" s="18" t="str">
        <x:v>€</x:v>
      </x:c>
      <x:c r="G73" s="18" t="str">
        <x:v>Línea base / coste oficial</x:v>
      </x:c>
    </x:row>
    <x:row r="74">
      <x:c r="A74" s="18" t="str">
        <x:v>pay_admin</x:v>
      </x:c>
      <x:c r="B74" s="18" t="str">
        <x:v>OFICIAL · retribución bruta Administración 2026 €</x:v>
      </x:c>
      <x:c r="C74" s="23" t="n">
        <x:v>27443.8</x:v>
      </x:c>
      <x:c r="D74" s="23" t="n">
        <x:v>27443.8</x:v>
      </x:c>
      <x:c r="E74" s="23" t="n">
        <x:v>27443.8</x:v>
      </x:c>
      <x:c r="F74" s="18" t="str">
        <x:v>€</x:v>
      </x:c>
      <x:c r="G74" s="18" t="str">
        <x:v>Línea base / coste oficial</x:v>
      </x:c>
    </x:row>
    <x:row r="75">
      <x:c r="A75" s="18" t="str">
        <x:v>pay_public_health</x:v>
      </x:c>
      <x:c r="B75" s="18" t="str">
        <x:v>OFICIAL · retribución bruta técnico salud AP 2026 €</x:v>
      </x:c>
      <x:c r="C75" s="23" t="n">
        <x:v>52514.12</x:v>
      </x:c>
      <x:c r="D75" s="23" t="n">
        <x:v>52514.12</x:v>
      </x:c>
      <x:c r="E75" s="23" t="n">
        <x:v>52514.12</x:v>
      </x:c>
      <x:c r="F75" s="18" t="str">
        <x:v>€</x:v>
      </x:c>
      <x:c r="G75" s="18" t="str">
        <x:v>Línea base / coste oficial</x:v>
      </x:c>
    </x:row>
    <x:row r="76">
      <x:c r="A76" s="18" t="str">
        <x:v>pay_home_doctor</x:v>
      </x:c>
      <x:c r="B76" s="18" t="str">
        <x:v>OFICIAL · retribución bruta médico atención domiciliaria 2026 €</x:v>
      </x:c>
      <x:c r="C76" s="23" t="n">
        <x:v>63997.99</x:v>
      </x:c>
      <x:c r="D76" s="23" t="n">
        <x:v>63997.99</x:v>
      </x:c>
      <x:c r="E76" s="23" t="n">
        <x:v>63997.99</x:v>
      </x:c>
      <x:c r="F76" s="18" t="str">
        <x:v>€</x:v>
      </x:c>
      <x:c r="G76" s="18" t="str">
        <x:v>Línea base / coste oficial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 ht="32" customHeight="1">
      <x:c r="A1" s="55" t="str">
        <x:v>Calendario 2027–2036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</x:row>
    <x:row r="2" ht="30" customHeight="1">
      <x:c r="A2" s="57" t="str">
        <x:v>La población es la proyección central del INE 2026–2076. Las rampas son supuestos editables de despliegue; no son resultados observados.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</x:row>
    <x:row r="4">
      <x:c r="A4" s="58" t="str">
        <x:v>Variable</x:v>
      </x:c>
      <x:c r="B4" s="58" t="n">
        <x:v>2027</x:v>
      </x:c>
      <x:c r="C4" s="58" t="n">
        <x:v>2028</x:v>
      </x:c>
      <x:c r="D4" s="58" t="n">
        <x:v>2029</x:v>
      </x:c>
      <x:c r="E4" s="58" t="n">
        <x:v>2030</x:v>
      </x:c>
      <x:c r="F4" s="58" t="n">
        <x:v>2031</x:v>
      </x:c>
      <x:c r="G4" s="58" t="n">
        <x:v>2032</x:v>
      </x:c>
      <x:c r="H4" s="58" t="n">
        <x:v>2033</x:v>
      </x:c>
      <x:c r="I4" s="58" t="n">
        <x:v>2034</x:v>
      </x:c>
      <x:c r="J4" s="58" t="n">
        <x:v>2035</x:v>
      </x:c>
      <x:c r="K4" s="58" t="n">
        <x:v>2036</x:v>
      </x:c>
    </x:row>
    <x:row r="5">
      <x:c r="A5" s="15" t="str">
        <x:v>Población (millones)</x:v>
      </x:c>
      <x:c r="B5" s="25" t="n">
        <x:v>50.1</x:v>
      </x:c>
      <x:c r="C5" s="25" t="n">
        <x:v>50.6</x:v>
      </x:c>
      <x:c r="D5" s="25" t="n">
        <x:v>51</x:v>
      </x:c>
      <x:c r="E5" s="25" t="n">
        <x:v>51.4</x:v>
      </x:c>
      <x:c r="F5" s="25" t="n">
        <x:v>51.8</x:v>
      </x:c>
      <x:c r="G5" s="25" t="n">
        <x:v>52.1</x:v>
      </x:c>
      <x:c r="H5" s="25" t="n">
        <x:v>52.4</x:v>
      </x:c>
      <x:c r="I5" s="25" t="n">
        <x:v>52.7</x:v>
      </x:c>
      <x:c r="J5" s="25" t="n">
        <x:v>52.9</x:v>
      </x:c>
      <x:c r="K5" s="25" t="n">
        <x:v>53.1</x:v>
      </x:c>
    </x:row>
    <x:row r="6">
      <x:c r="A6" s="15" t="str">
        <x:v>Rampa M1</x:v>
      </x:c>
      <x:c r="B6" s="24" t="n">
        <x:v>0.2</x:v>
      </x:c>
      <x:c r="C6" s="24" t="n">
        <x:v>0.45</x:v>
      </x:c>
      <x:c r="D6" s="24" t="n">
        <x:v>0.75</x:v>
      </x:c>
      <x:c r="E6" s="24" t="n">
        <x:v>1</x:v>
      </x:c>
      <x:c r="F6" s="24" t="n">
        <x:v>1</x:v>
      </x:c>
      <x:c r="G6" s="24" t="n">
        <x:v>1</x:v>
      </x:c>
      <x:c r="H6" s="24" t="n">
        <x:v>1</x:v>
      </x:c>
      <x:c r="I6" s="24" t="n">
        <x:v>1</x:v>
      </x:c>
      <x:c r="J6" s="24" t="n">
        <x:v>1</x:v>
      </x:c>
      <x:c r="K6" s="24" t="n">
        <x:v>1</x:v>
      </x:c>
    </x:row>
    <x:row r="7">
      <x:c r="A7" s="15" t="str">
        <x:v>Rampa M2</x:v>
      </x:c>
      <x:c r="B7" s="24" t="n">
        <x:v>0.1</x:v>
      </x:c>
      <x:c r="C7" s="24" t="n">
        <x:v>0.3</x:v>
      </x:c>
      <x:c r="D7" s="24" t="n">
        <x:v>0.6</x:v>
      </x:c>
      <x:c r="E7" s="24" t="n">
        <x:v>1</x:v>
      </x:c>
      <x:c r="F7" s="24" t="n">
        <x:v>1</x:v>
      </x:c>
      <x:c r="G7" s="24" t="n">
        <x:v>1</x:v>
      </x:c>
      <x:c r="H7" s="24" t="n">
        <x:v>1</x:v>
      </x:c>
      <x:c r="I7" s="24" t="n">
        <x:v>1</x:v>
      </x:c>
      <x:c r="J7" s="24" t="n">
        <x:v>1</x:v>
      </x:c>
      <x:c r="K7" s="24" t="n">
        <x:v>1</x:v>
      </x:c>
    </x:row>
    <x:row r="8">
      <x:c r="A8" s="15" t="str">
        <x:v>Rampa M3</x:v>
      </x:c>
      <x:c r="B8" s="24" t="n">
        <x:v>0.25</x:v>
      </x:c>
      <x:c r="C8" s="24" t="n">
        <x:v>0.5</x:v>
      </x:c>
      <x:c r="D8" s="24" t="n">
        <x:v>0.75</x:v>
      </x:c>
      <x:c r="E8" s="24" t="n">
        <x:v>1</x:v>
      </x:c>
      <x:c r="F8" s="24" t="n">
        <x:v>1</x:v>
      </x:c>
      <x:c r="G8" s="24" t="n">
        <x:v>1</x:v>
      </x:c>
      <x:c r="H8" s="24" t="n">
        <x:v>1</x:v>
      </x:c>
      <x:c r="I8" s="24" t="n">
        <x:v>1</x:v>
      </x:c>
      <x:c r="J8" s="24" t="n">
        <x:v>1</x:v>
      </x:c>
      <x:c r="K8" s="24" t="n">
        <x:v>1</x:v>
      </x:c>
    </x:row>
    <x:row r="9">
      <x:c r="A9" s="15" t="str">
        <x:v>Rampa M4</x:v>
      </x:c>
      <x:c r="B9" s="24" t="n">
        <x:v>0.1</x:v>
      </x:c>
      <x:c r="C9" s="24" t="n">
        <x:v>0.25</x:v>
      </x:c>
      <x:c r="D9" s="24" t="n">
        <x:v>0.45</x:v>
      </x:c>
      <x:c r="E9" s="24" t="n">
        <x:v>0.65</x:v>
      </x:c>
      <x:c r="F9" s="24" t="n">
        <x:v>0.85</x:v>
      </x:c>
      <x:c r="G9" s="24" t="n">
        <x:v>1</x:v>
      </x:c>
      <x:c r="H9" s="24" t="n">
        <x:v>1</x:v>
      </x:c>
      <x:c r="I9" s="24" t="n">
        <x:v>1</x:v>
      </x:c>
      <x:c r="J9" s="24" t="n">
        <x:v>1</x:v>
      </x:c>
      <x:c r="K9" s="24" t="n">
        <x:v>1</x:v>
      </x:c>
    </x:row>
    <x:row r="10">
      <x:c r="A10" s="15" t="str">
        <x:v>Rampa M5</x:v>
      </x:c>
      <x:c r="B10" s="24" t="n">
        <x:v>0.1</x:v>
      </x:c>
      <x:c r="C10" s="24" t="n">
        <x:v>0.25</x:v>
      </x:c>
      <x:c r="D10" s="24" t="n">
        <x:v>0.45</x:v>
      </x:c>
      <x:c r="E10" s="24" t="n">
        <x:v>0.65</x:v>
      </x:c>
      <x:c r="F10" s="24" t="n">
        <x:v>0.85</x:v>
      </x:c>
      <x:c r="G10" s="24" t="n">
        <x:v>1</x:v>
      </x:c>
      <x:c r="H10" s="24" t="n">
        <x:v>1</x:v>
      </x:c>
      <x:c r="I10" s="24" t="n">
        <x:v>1</x:v>
      </x:c>
      <x:c r="J10" s="24" t="n">
        <x:v>1</x:v>
      </x:c>
      <x:c r="K10" s="24" t="n">
        <x:v>1</x:v>
      </x:c>
    </x:row>
    <x:row r="11">
      <x:c r="A11" s="15" t="str">
        <x:v>Rampa M6</x:v>
      </x:c>
      <x:c r="B11" s="24" t="n">
        <x:v>0.2</x:v>
      </x:c>
      <x:c r="C11" s="24" t="n">
        <x:v>0.4</x:v>
      </x:c>
      <x:c r="D11" s="24" t="n">
        <x:v>0.6</x:v>
      </x:c>
      <x:c r="E11" s="24" t="n">
        <x:v>0.8</x:v>
      </x:c>
      <x:c r="F11" s="24" t="n">
        <x:v>1</x:v>
      </x:c>
      <x:c r="G11" s="24" t="n">
        <x:v>1</x:v>
      </x:c>
      <x:c r="H11" s="24" t="n">
        <x:v>1</x:v>
      </x:c>
      <x:c r="I11" s="24" t="n">
        <x:v>1</x:v>
      </x:c>
      <x:c r="J11" s="24" t="n">
        <x:v>1</x:v>
      </x:c>
      <x:c r="K11" s="24" t="n">
        <x:v>1</x:v>
      </x:c>
    </x:row>
    <x:row r="12">
      <x:c r="A12" s="15" t="str">
        <x:v>Rampa M7</x:v>
      </x:c>
      <x:c r="B12" s="24" t="n">
        <x:v>0.15</x:v>
      </x:c>
      <x:c r="C12" s="24" t="n">
        <x:v>0.3</x:v>
      </x:c>
      <x:c r="D12" s="24" t="n">
        <x:v>0.5</x:v>
      </x:c>
      <x:c r="E12" s="24" t="n">
        <x:v>0.7</x:v>
      </x:c>
      <x:c r="F12" s="24" t="n">
        <x:v>0.85</x:v>
      </x:c>
      <x:c r="G12" s="24" t="n">
        <x:v>1</x:v>
      </x:c>
      <x:c r="H12" s="24" t="n">
        <x:v>1</x:v>
      </x:c>
      <x:c r="I12" s="24" t="n">
        <x:v>1</x:v>
      </x:c>
      <x:c r="J12" s="24" t="n">
        <x:v>1</x:v>
      </x:c>
      <x:c r="K12" s="24" t="n">
        <x:v>1</x:v>
      </x:c>
    </x:row>
    <x:row r="13">
      <x:c r="A13" s="15" t="str">
        <x:v>Rampa M8</x:v>
      </x:c>
      <x:c r="B13" s="24" t="n">
        <x:v>0.25</x:v>
      </x:c>
      <x:c r="C13" s="24" t="n">
        <x:v>0.5</x:v>
      </x:c>
      <x:c r="D13" s="24" t="n">
        <x:v>0.75</x:v>
      </x:c>
      <x:c r="E13" s="24" t="n">
        <x:v>1</x:v>
      </x:c>
      <x:c r="F13" s="24" t="n">
        <x:v>1</x:v>
      </x:c>
      <x:c r="G13" s="24" t="n">
        <x:v>1</x:v>
      </x:c>
      <x:c r="H13" s="24" t="n">
        <x:v>1</x:v>
      </x:c>
      <x:c r="I13" s="24" t="n">
        <x:v>1</x:v>
      </x:c>
      <x:c r="J13" s="24" t="n">
        <x:v>1</x:v>
      </x:c>
      <x:c r="K13" s="24" t="n">
        <x:v>1</x:v>
      </x:c>
    </x:row>
    <x:row r="14">
      <x:c r="A14" s="15" t="str">
        <x:v>Absorción backlog M2</x:v>
      </x:c>
      <x:c r="B14" s="24" t="n">
        <x:v>0.25</x:v>
      </x:c>
      <x:c r="C14" s="24" t="n">
        <x:v>0.3</x:v>
      </x:c>
      <x:c r="D14" s="24" t="n">
        <x:v>0.3</x:v>
      </x:c>
      <x:c r="E14" s="24" t="n">
        <x:v>0.15</x:v>
      </x:c>
      <x:c r="F14" s="24" t="n">
        <x:v>0</x:v>
      </x:c>
      <x:c r="G14" s="24" t="n">
        <x:v>0</x:v>
      </x:c>
      <x:c r="H14" s="24" t="n">
        <x:v>0</x:v>
      </x:c>
      <x:c r="I14" s="24" t="n">
        <x:v>0</x:v>
      </x:c>
      <x:c r="J14" s="24" t="n">
        <x:v>0</x:v>
      </x:c>
      <x:c r="K14" s="24" t="n">
        <x:v>0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28" hidden="0" customWidth="1"/>
    <x:col min="12" max="12" width="14" hidden="0" customWidth="1"/>
    <x:col min="13" max="13" width="46" hidden="0" customWidth="1"/>
  </x:cols>
  <x:sheetData>
    <x:row r="1" ht="32" customHeight="1">
      <x:c r="A1" s="61" t="str">
        <x:v>M2 · Backlog quirúrgico de diciembre de 2025</x:v>
      </x:c>
      <x:c r="B1" s="62"/>
      <x:c r="C1" s="62"/>
      <x:c r="D1" s="62"/>
      <x:c r="E1" s="62"/>
      <x:c r="F1" s="62"/>
      <x:c r="G1" s="62"/>
      <x:c r="H1" s="62"/>
      <x:c r="I1" s="62"/>
      <x:c r="J1" s="62"/>
      <x:c r="K1" s="62"/>
      <x:c r="L1" s="62"/>
      <x:c r="M1" s="62"/>
    </x:row>
    <x:row r="2" ht="30" customHeight="1">
      <x:c r="A2" s="57" t="str">
        <x:v>184.715 es el dato oficial exacto. Los pacientes por proceso son aproximaciones porque los porcentajes nacionales se publican redondeados a una decimal.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6"/>
    </x:row>
    <x:row r="4">
      <x:c r="A4" s="58" t="str">
        <x:v>Proceso</x:v>
      </x:c>
      <x:c r="B4" s="58" t="str">
        <x:v>Total espera</x:v>
      </x:c>
      <x:c r="C4" s="58" t="str">
        <x:v>% &gt; umbral</x:v>
      </x:c>
      <x:c r="D4" s="58" t="str">
        <x:v>Pacientes aprox.</x:v>
      </x:c>
      <x:c r="E4" s="58" t="str">
        <x:v>Coste unitario Bajo</x:v>
      </x:c>
      <x:c r="F4" s="58" t="str">
        <x:v>Coste unitario Central</x:v>
      </x:c>
      <x:c r="G4" s="58" t="str">
        <x:v>Coste unitario Alto</x:v>
      </x:c>
      <x:c r="H4" s="58" t="str">
        <x:v>Coste Bajo M€</x:v>
      </x:c>
      <x:c r="I4" s="58" t="str">
        <x:v>Coste Central M€</x:v>
      </x:c>
      <x:c r="J4" s="58" t="str">
        <x:v>Coste Alto M€</x:v>
      </x:c>
      <x:c r="K4" s="58" t="str">
        <x:v>Dato</x:v>
      </x:c>
      <x:c r="L4" s="58" t="str">
        <x:v>Corte</x:v>
      </x:c>
      <x:c r="M4" s="58" t="str">
        <x:v>Nota</x:v>
      </x:c>
    </x:row>
    <x:row r="5">
      <x:c r="A5" s="15" t="str">
        <x:v>Cataratas</x:v>
      </x:c>
      <x:c r="B5" s="29" t="n">
        <x:v>124195</x:v>
      </x:c>
      <x:c r="C5" s="32" t="n">
        <x:v>0.026</x:v>
      </x:c>
      <x:c r="D5" s="35" t="n">
        <x:f>B5*C5</x:f>
        <x:v>3229.0699999999997</x:v>
      </x:c>
      <x:c r="E5" s="38" t="n">
        <x:v>1027.98</x:v>
      </x:c>
      <x:c r="F5" s="38" t="n">
        <x:v>1027.98</x:v>
      </x:c>
      <x:c r="G5" s="38" t="n">
        <x:v>1027.98</x:v>
      </x:c>
      <x:c r="H5" s="35" t="n">
        <x:f>D5*E5/1000000</x:f>
        <x:v>3.3194193786</x:v>
      </x:c>
      <x:c r="I5" s="35" t="n">
        <x:f>D5*F5/1000000</x:f>
        <x:v>3.3194193786</x:v>
      </x:c>
      <x:c r="J5" s="35" t="n">
        <x:f>D5*G5/1000000</x:f>
        <x:v>3.3194193786</x:v>
      </x:c>
      <x:c r="K5" s="15" t="str">
        <x:v>Total y % oficiales; pacientes calculados</x:v>
      </x:c>
      <x:c r="L5" s="15" t="str">
        <x:v>31-12-2025</x:v>
      </x:c>
      <x:c r="M5" s="15" t="str">
        <x:v>Tarifa máxima Aragón 2025 con lente (+20%)</x:v>
      </x:c>
    </x:row>
    <x:row r="6">
      <x:c r="A6" s="15" t="str">
        <x:v>Prótesis de cadera</x:v>
      </x:c>
      <x:c r="B6" s="29" t="n">
        <x:v>15256</x:v>
      </x:c>
      <x:c r="C6" s="32" t="n">
        <x:v>0.137</x:v>
      </x:c>
      <x:c r="D6" s="35" t="n">
        <x:f>B6*C6</x:f>
        <x:v>2090.072</x:v>
      </x:c>
      <x:c r="E6" s="38" t="n">
        <x:v>5639.54</x:v>
      </x:c>
      <x:c r="F6" s="38" t="n">
        <x:v>8720.029406</x:v>
      </x:c>
      <x:c r="G6" s="38" t="n">
        <x:v>8720.029406</x:v>
      </x:c>
      <x:c r="H6" s="35" t="n">
        <x:f>D6*E6/1000000</x:f>
        <x:v>11.78704464688</x:v>
      </x:c>
      <x:c r="I6" s="35" t="n">
        <x:f>D6*F6/1000000</x:f>
        <x:v>18.22548930065723</x:v>
      </x:c>
      <x:c r="J6" s="35" t="n">
        <x:f>D6*G6/1000000</x:f>
        <x:v>18.22548930065723</x:v>
      </x:c>
      <x:c r="K6" s="15" t="str">
        <x:v>Total y % oficiales; pacientes calculados</x:v>
      </x:c>
      <x:c r="L6" s="15" t="str">
        <x:v>31-12-2025</x:v>
      </x:c>
      <x:c r="M6" s="15" t="str">
        <x:v>Bajo: concierto Aragón; central/alto: coste RAE-CMBD</x:v>
      </x:c>
    </x:row>
    <x:row r="7">
      <x:c r="A7" s="15" t="str">
        <x:v>Prótesis de rodilla</x:v>
      </x:c>
      <x:c r="B7" s="29" t="n">
        <x:v>29312</x:v>
      </x:c>
      <x:c r="C7" s="32" t="n">
        <x:v>0.159</x:v>
      </x:c>
      <x:c r="D7" s="35" t="n">
        <x:f>B7*C7</x:f>
        <x:v>4660.608</x:v>
      </x:c>
      <x:c r="E7" s="38" t="n">
        <x:v>7044.53</x:v>
      </x:c>
      <x:c r="F7" s="38" t="n">
        <x:v>7988.955789</x:v>
      </x:c>
      <x:c r="G7" s="38" t="n">
        <x:v>7988.955789</x:v>
      </x:c>
      <x:c r="H7" s="35" t="n">
        <x:f>D7*E7/1000000</x:f>
        <x:v>32.83179287424</x:v>
      </x:c>
      <x:c r="I7" s="35" t="n">
        <x:f>D7*F7/1000000</x:f>
        <x:v>37.233391261859715</x:v>
      </x:c>
      <x:c r="J7" s="35" t="n">
        <x:f>D7*G7/1000000</x:f>
        <x:v>37.233391261859715</x:v>
      </x:c>
      <x:c r="K7" s="15" t="str">
        <x:v>Total y % oficiales; pacientes calculados</x:v>
      </x:c>
      <x:c r="L7" s="15" t="str">
        <x:v>31-12-2025</x:v>
      </x:c>
      <x:c r="M7" s="15" t="str">
        <x:v>Bajo: concierto Aragón; central/alto: coste RAE-CMBD</x:v>
      </x:c>
    </x:row>
    <x:row r="8">
      <x:c r="A8" s="15" t="str">
        <x:v>Cirugía valvular</x:v>
      </x:c>
      <x:c r="B8" s="29" t="n">
        <x:v>1676</x:v>
      </x:c>
      <x:c r="C8" s="32" t="n">
        <x:v>0.069</x:v>
      </x:c>
      <x:c r="D8" s="35" t="n">
        <x:f>B8*C8</x:f>
        <x:v>115.644</x:v>
      </x:c>
      <x:c r="E8" s="38" t="n">
        <x:v>27527.354515</x:v>
      </x:c>
      <x:c r="F8" s="38" t="n">
        <x:v>29563.9</x:v>
      </x:c>
      <x:c r="G8" s="38" t="n">
        <x:v>42493.996721</x:v>
      </x:c>
      <x:c r="H8" s="35" t="n">
        <x:f>D8*E8/1000000</x:f>
        <x:v>3.18337338553266</x:v>
      </x:c>
      <x:c r="I8" s="35" t="n">
        <x:f>D8*F8/1000000</x:f>
        <x:v>3.4188876516000004</x:v>
      </x:c>
      <x:c r="J8" s="35" t="n">
        <x:f>D8*G8/1000000</x:f>
        <x:v>4.914175756803324</x:v>
      </x:c>
      <x:c r="K8" s="15" t="str">
        <x:v>Total y % oficiales; pacientes calculados</x:v>
      </x:c>
      <x:c r="L8" s="15" t="str">
        <x:v>31-12-2025</x:v>
      </x:c>
      <x:c r="M8" s="15" t="str">
        <x:v>RAE-CMBD 2024; central ponderado por casuística</x:v>
      </x:c>
    </x:row>
    <x:row r="9">
      <x:c r="A9" s="15" t="str">
        <x:v>By-pass coronario</x:v>
      </x:c>
      <x:c r="B9" s="29" t="n">
        <x:v>253</x:v>
      </x:c>
      <x:c r="C9" s="32" t="n">
        <x:v>0.016</x:v>
      </x:c>
      <x:c r="D9" s="35" t="n">
        <x:f>B9*C9</x:f>
        <x:v>4.048</x:v>
      </x:c>
      <x:c r="E9" s="38" t="n">
        <x:v>23704.39983</x:v>
      </x:c>
      <x:c r="F9" s="38" t="n">
        <x:v>25431.6</x:v>
      </x:c>
      <x:c r="G9" s="38" t="n">
        <x:v>29013.544531</x:v>
      </x:c>
      <x:c r="H9" s="35" t="n">
        <x:f>D9*E9/1000000</x:f>
        <x:v>0.09595541051183999</x:v>
      </x:c>
      <x:c r="I9" s="35" t="n">
        <x:f>D9*F9/1000000</x:f>
        <x:v>0.10294711679999999</x:v>
      </x:c>
      <x:c r="J9" s="35" t="n">
        <x:f>D9*G9/1000000</x:f>
        <x:v>0.117446828261488</x:v>
      </x:c>
      <x:c r="K9" s="15" t="str">
        <x:v>Total y % oficiales; pacientes calculados</x:v>
      </x:c>
      <x:c r="L9" s="15" t="str">
        <x:v>31-12-2025</x:v>
      </x:c>
      <x:c r="M9" s="15" t="str">
        <x:v>RAE-CMBD 2024; central ponderado por casuística</x:v>
      </x:c>
    </x:row>
    <x:row r="10">
      <x:c r="A10" s="26" t="str">
        <x:v>Subtotal 5 procesos garantizados</x:v>
      </x:c>
      <x:c r="B10" s="30" t="n">
        <x:f>SUM(B5:B9)</x:f>
        <x:v>170692</x:v>
      </x:c>
      <x:c r="C10" s="33"/>
      <x:c r="D10" s="36" t="n">
        <x:f>SUM(D5:D9)</x:f>
        <x:v>10099.442000000001</x:v>
      </x:c>
      <x:c r="E10" s="39"/>
      <x:c r="F10" s="39"/>
      <x:c r="G10" s="39"/>
      <x:c r="H10" s="36" t="n">
        <x:f>SUM(H5:H9)</x:f>
        <x:v>51.217585695764505</x:v>
      </x:c>
      <x:c r="I10" s="36" t="n">
        <x:f>SUM(I5:I9)</x:f>
        <x:v>62.300134709516946</x:v>
      </x:c>
      <x:c r="J10" s="36" t="n">
        <x:f>SUM(J5:J9)</x:f>
        <x:v>63.80992252618175</x:v>
      </x:c>
      <x:c r="K10" s="26" t="str">
        <x:v>Calculado</x:v>
      </x:c>
      <x:c r="L10" s="26" t="str">
        <x:v>31-12-2025</x:v>
      </x:c>
      <x:c r="M10" s="26" t="str">
        <x:v>El total 170.692 se obtiene por suma; los &gt;umbral son aproximados</x:v>
      </x:c>
    </x:row>
    <x:row r="11">
      <x:c r="A11" s="15" t="str">
        <x:v>Resto lista quirúrgica</x:v>
      </x:c>
      <x:c r="B11" s="29" t="n">
        <x:v>184715</x:v>
      </x:c>
      <x:c r="C11" s="32"/>
      <x:c r="D11" s="35" t="n">
        <x:f>B11-D10</x:f>
        <x:v>174615.558</x:v>
      </x:c>
      <x:c r="E11" s="38" t="n">
        <x:f>Parametros!$C$9</x:f>
        <x:v>3500</x:v>
      </x:c>
      <x:c r="F11" s="38" t="n">
        <x:f>Parametros!$D$9</x:f>
        <x:v>6699</x:v>
      </x:c>
      <x:c r="G11" s="38" t="n">
        <x:f>Parametros!$E$9</x:f>
        <x:v>8758.7</x:v>
      </x:c>
      <x:c r="H11" s="35" t="n">
        <x:f>D11*E11/1000000</x:f>
        <x:v>611.154453</x:v>
      </x:c>
      <x:c r="I11" s="35" t="n">
        <x:f>D11*F11/1000000</x:f>
        <x:v>1169.7496230419997</x:v>
      </x:c>
      <x:c r="J11" s="35" t="n">
        <x:f>D11*G11/1000000</x:f>
        <x:v>1529.4052878546</x:v>
      </x:c>
      <x:c r="K11" s="15" t="str">
        <x:v>Calculado por diferencia</x:v>
      </x:c>
      <x:c r="L11" s="15" t="str">
        <x:v>31-12-2025</x:v>
      </x:c>
      <x:c r="M11" s="15" t="str">
        <x:v>No desagregable por proceso con la fuente pública localizada</x:v>
      </x:c>
    </x:row>
    <x:row r="12">
      <x:c r="A12" s="28" t="str">
        <x:v>TOTAL COSTE PUNTUAL</x:v>
      </x:c>
      <x:c r="B12" s="31"/>
      <x:c r="C12" s="34"/>
      <x:c r="D12" s="37"/>
      <x:c r="E12" s="40"/>
      <x:c r="F12" s="40"/>
      <x:c r="G12" s="40"/>
      <x:c r="H12" s="37" t="n">
        <x:f>H10+H11</x:f>
        <x:v>662.3720386957644</x:v>
      </x:c>
      <x:c r="I12" s="37" t="n">
        <x:f>I10+I11</x:f>
        <x:v>1232.0497577515166</x:v>
      </x:c>
      <x:c r="J12" s="37" t="n">
        <x:f>J10+J11</x:f>
        <x:v>1593.2152103807816</x:v>
      </x:c>
      <x:c r="K12" s="28" t="str">
        <x:v>Calculado</x:v>
      </x:c>
      <x:c r="L12" s="28" t="str">
        <x:v>2026 €</x:v>
      </x:c>
      <x:c r="M12" s="28" t="str">
        <x:v>Se reparte 2027–2030; no se carga a 2032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55" t="str">
        <x:v>M3 · Formación y disponibilidad incremental</x:v>
      </x:c>
      <x:c r="B1" s="56"/>
      <x:c r="C1" s="56"/>
      <x:c r="D1" s="56"/>
      <x:c r="E1" s="56"/>
      <x:c r="F1" s="56"/>
      <x:c r="G1" s="56"/>
      <x:c r="H1" s="56"/>
    </x:row>
    <x:row r="2" ht="30" customHeight="1">
      <x:c r="A2" s="57" t="str">
        <x:v>Solo contabiliza plazas adicionales atribuibles a CONVOCA. La oferta ordinaria oficial pertenece al escenario base. La primera expansión se inicia al 50% en 2028.</x:v>
      </x:c>
      <x:c r="B2" s="56"/>
      <x:c r="C2" s="56"/>
      <x:c r="D2" s="56"/>
      <x:c r="E2" s="56"/>
      <x:c r="F2" s="56"/>
      <x:c r="G2" s="56"/>
      <x:c r="H2" s="56"/>
    </x:row>
    <x:row r="3">
      <x:c r="A3" s="56"/>
      <x:c r="B3" s="56"/>
      <x:c r="C3" s="56"/>
      <x:c r="D3" s="56"/>
      <x:c r="E3" s="56"/>
      <x:c r="F3" s="56"/>
      <x:c r="G3" s="56"/>
      <x:c r="H3" s="56"/>
    </x:row>
    <x:row r="4">
      <x:c r="A4" s="58" t="str">
        <x:v>Escenario</x:v>
      </x:c>
      <x:c r="B4" s="58" t="str">
        <x:v>Especialidad</x:v>
      </x:c>
      <x:c r="C4" s="58" t="str">
        <x:v>Año</x:v>
      </x:c>
      <x:c r="D4" s="58" t="str">
        <x:v>Duración</x:v>
      </x:c>
      <x:c r="E4" s="58" t="str">
        <x:v>Cohorte anual adicional</x:v>
      </x:c>
      <x:c r="F4" s="58" t="str">
        <x:v>Residentes activos</x:v>
      </x:c>
      <x:c r="G4" s="58" t="str">
        <x:v>Graduados acumulados</x:v>
      </x:c>
      <x:c r="H4" s="58" t="str">
        <x:v>Ámbito</x:v>
      </x:c>
    </x:row>
    <x:row r="5">
      <x:c r="A5" s="41" t="str">
        <x:v>Bajo</x:v>
      </x:c>
      <x:c r="B5" s="41" t="str">
        <x:v>MFyC</x:v>
      </x:c>
      <x:c r="C5" s="41" t="n">
        <x:v>2027</x:v>
      </x:c>
      <x:c r="D5" s="41" t="n">
        <x:v>4</x:v>
      </x:c>
      <x:c r="E5" s="41" t="n">
        <x:f>Parametros!$C$13</x:f>
        <x:v>100</x:v>
      </x:c>
      <x:c r="F5" s="41" t="n">
        <x:f>Parametros!$C$13*0</x:f>
        <x:v>0</x:v>
      </x:c>
      <x:c r="G5" s="41" t="n">
        <x:f>Parametros!$C$13*0</x:f>
        <x:v>0</x:v>
      </x:c>
      <x:c r="H5" s="41" t="str">
        <x:v>Medicina</x:v>
      </x:c>
    </x:row>
    <x:row r="6">
      <x:c r="A6" s="41" t="str">
        <x:v>Bajo</x:v>
      </x:c>
      <x:c r="B6" s="41" t="str">
        <x:v>MFyC</x:v>
      </x:c>
      <x:c r="C6" s="41" t="n">
        <x:v>2028</x:v>
      </x:c>
      <x:c r="D6" s="41" t="n">
        <x:v>4</x:v>
      </x:c>
      <x:c r="E6" s="41" t="n">
        <x:f>Parametros!$C$13</x:f>
        <x:v>100</x:v>
      </x:c>
      <x:c r="F6" s="41" t="n">
        <x:f>Parametros!$C$13*0.5</x:f>
        <x:v>50</x:v>
      </x:c>
      <x:c r="G6" s="41" t="n">
        <x:f>Parametros!$C$13*0</x:f>
        <x:v>0</x:v>
      </x:c>
      <x:c r="H6" s="41" t="str">
        <x:v>Medicina</x:v>
      </x:c>
    </x:row>
    <x:row r="7">
      <x:c r="A7" s="41" t="str">
        <x:v>Bajo</x:v>
      </x:c>
      <x:c r="B7" s="41" t="str">
        <x:v>MFyC</x:v>
      </x:c>
      <x:c r="C7" s="41" t="n">
        <x:v>2029</x:v>
      </x:c>
      <x:c r="D7" s="41" t="n">
        <x:v>4</x:v>
      </x:c>
      <x:c r="E7" s="41" t="n">
        <x:f>Parametros!$C$13</x:f>
        <x:v>100</x:v>
      </x:c>
      <x:c r="F7" s="41" t="n">
        <x:f>Parametros!$C$13*1.5</x:f>
        <x:v>150</x:v>
      </x:c>
      <x:c r="G7" s="41" t="n">
        <x:f>Parametros!$C$13*0</x:f>
        <x:v>0</x:v>
      </x:c>
      <x:c r="H7" s="41" t="str">
        <x:v>Medicina</x:v>
      </x:c>
    </x:row>
    <x:row r="8">
      <x:c r="A8" s="41" t="str">
        <x:v>Bajo</x:v>
      </x:c>
      <x:c r="B8" s="41" t="str">
        <x:v>MFyC</x:v>
      </x:c>
      <x:c r="C8" s="41" t="n">
        <x:v>2030</x:v>
      </x:c>
      <x:c r="D8" s="41" t="n">
        <x:v>4</x:v>
      </x:c>
      <x:c r="E8" s="41" t="n">
        <x:f>Parametros!$C$13</x:f>
        <x:v>100</x:v>
      </x:c>
      <x:c r="F8" s="41" t="n">
        <x:f>Parametros!$C$13*2.5</x:f>
        <x:v>250</x:v>
      </x:c>
      <x:c r="G8" s="41" t="n">
        <x:f>Parametros!$C$13*0</x:f>
        <x:v>0</x:v>
      </x:c>
      <x:c r="H8" s="41" t="str">
        <x:v>Medicina</x:v>
      </x:c>
    </x:row>
    <x:row r="9">
      <x:c r="A9" s="41" t="str">
        <x:v>Bajo</x:v>
      </x:c>
      <x:c r="B9" s="41" t="str">
        <x:v>MFyC</x:v>
      </x:c>
      <x:c r="C9" s="41" t="n">
        <x:v>2031</x:v>
      </x:c>
      <x:c r="D9" s="41" t="n">
        <x:v>4</x:v>
      </x:c>
      <x:c r="E9" s="41" t="n">
        <x:f>Parametros!$C$13</x:f>
        <x:v>100</x:v>
      </x:c>
      <x:c r="F9" s="41" t="n">
        <x:f>Parametros!$C$13*3.5</x:f>
        <x:v>350</x:v>
      </x:c>
      <x:c r="G9" s="41" t="n">
        <x:f>Parametros!$C$13*0</x:f>
        <x:v>0</x:v>
      </x:c>
      <x:c r="H9" s="41" t="str">
        <x:v>Medicina</x:v>
      </x:c>
    </x:row>
    <x:row r="10">
      <x:c r="A10" s="41" t="str">
        <x:v>Bajo</x:v>
      </x:c>
      <x:c r="B10" s="41" t="str">
        <x:v>MFyC</x:v>
      </x:c>
      <x:c r="C10" s="41" t="n">
        <x:v>2032</x:v>
      </x:c>
      <x:c r="D10" s="41" t="n">
        <x:v>4</x:v>
      </x:c>
      <x:c r="E10" s="41" t="n">
        <x:f>Parametros!$C$13</x:f>
        <x:v>100</x:v>
      </x:c>
      <x:c r="F10" s="41" t="n">
        <x:f>Parametros!$C$13*4</x:f>
        <x:v>400</x:v>
      </x:c>
      <x:c r="G10" s="41" t="n">
        <x:f>Parametros!$C$13*0.5</x:f>
        <x:v>50</x:v>
      </x:c>
      <x:c r="H10" s="41" t="str">
        <x:v>Medicina</x:v>
      </x:c>
    </x:row>
    <x:row r="11">
      <x:c r="A11" s="41" t="str">
        <x:v>Bajo</x:v>
      </x:c>
      <x:c r="B11" s="41" t="str">
        <x:v>MFyC</x:v>
      </x:c>
      <x:c r="C11" s="41" t="n">
        <x:v>2033</x:v>
      </x:c>
      <x:c r="D11" s="41" t="n">
        <x:v>4</x:v>
      </x:c>
      <x:c r="E11" s="41" t="n">
        <x:f>Parametros!$C$13</x:f>
        <x:v>100</x:v>
      </x:c>
      <x:c r="F11" s="41" t="n">
        <x:f>Parametros!$C$13*4</x:f>
        <x:v>400</x:v>
      </x:c>
      <x:c r="G11" s="41" t="n">
        <x:f>Parametros!$C$13*1.5</x:f>
        <x:v>150</x:v>
      </x:c>
      <x:c r="H11" s="41" t="str">
        <x:v>Medicina</x:v>
      </x:c>
    </x:row>
    <x:row r="12">
      <x:c r="A12" s="41" t="str">
        <x:v>Bajo</x:v>
      </x:c>
      <x:c r="B12" s="41" t="str">
        <x:v>MFyC</x:v>
      </x:c>
      <x:c r="C12" s="41" t="n">
        <x:v>2034</x:v>
      </x:c>
      <x:c r="D12" s="41" t="n">
        <x:v>4</x:v>
      </x:c>
      <x:c r="E12" s="41" t="n">
        <x:f>Parametros!$C$13</x:f>
        <x:v>100</x:v>
      </x:c>
      <x:c r="F12" s="41" t="n">
        <x:f>Parametros!$C$13*4</x:f>
        <x:v>400</x:v>
      </x:c>
      <x:c r="G12" s="41" t="n">
        <x:f>Parametros!$C$13*2.5</x:f>
        <x:v>250</x:v>
      </x:c>
      <x:c r="H12" s="41" t="str">
        <x:v>Medicina</x:v>
      </x:c>
    </x:row>
    <x:row r="13">
      <x:c r="A13" s="41" t="str">
        <x:v>Bajo</x:v>
      </x:c>
      <x:c r="B13" s="41" t="str">
        <x:v>MFyC</x:v>
      </x:c>
      <x:c r="C13" s="41" t="n">
        <x:v>2035</x:v>
      </x:c>
      <x:c r="D13" s="41" t="n">
        <x:v>4</x:v>
      </x:c>
      <x:c r="E13" s="41" t="n">
        <x:f>Parametros!$C$13</x:f>
        <x:v>100</x:v>
      </x:c>
      <x:c r="F13" s="41" t="n">
        <x:f>Parametros!$C$13*4</x:f>
        <x:v>400</x:v>
      </x:c>
      <x:c r="G13" s="41" t="n">
        <x:f>Parametros!$C$13*3.5</x:f>
        <x:v>350</x:v>
      </x:c>
      <x:c r="H13" s="41" t="str">
        <x:v>Medicina</x:v>
      </x:c>
    </x:row>
    <x:row r="14">
      <x:c r="A14" s="41" t="str">
        <x:v>Bajo</x:v>
      </x:c>
      <x:c r="B14" s="41" t="str">
        <x:v>MFyC</x:v>
      </x:c>
      <x:c r="C14" s="41" t="n">
        <x:v>2036</x:v>
      </x:c>
      <x:c r="D14" s="41" t="n">
        <x:v>4</x:v>
      </x:c>
      <x:c r="E14" s="41" t="n">
        <x:f>Parametros!$C$13</x:f>
        <x:v>100</x:v>
      </x:c>
      <x:c r="F14" s="41" t="n">
        <x:f>Parametros!$C$13*4</x:f>
        <x:v>400</x:v>
      </x:c>
      <x:c r="G14" s="41" t="n">
        <x:f>Parametros!$C$13*4.5</x:f>
        <x:v>450</x:v>
      </x:c>
      <x:c r="H14" s="41" t="str">
        <x:v>Medicina</x:v>
      </x:c>
    </x:row>
    <x:row r="15">
      <x:c r="A15" s="41" t="str">
        <x:v>Bajo</x:v>
      </x:c>
      <x:c r="B15" s="41" t="str">
        <x:v>Psiquiatría</x:v>
      </x:c>
      <x:c r="C15" s="41" t="n">
        <x:v>2027</x:v>
      </x:c>
      <x:c r="D15" s="41" t="n">
        <x:v>5</x:v>
      </x:c>
      <x:c r="E15" s="41" t="n">
        <x:f>Parametros!$C$14</x:f>
        <x:v>20</x:v>
      </x:c>
      <x:c r="F15" s="41" t="n">
        <x:f>Parametros!$C$14*0</x:f>
        <x:v>0</x:v>
      </x:c>
      <x:c r="G15" s="41" t="n">
        <x:f>Parametros!$C$14*0</x:f>
        <x:v>0</x:v>
      </x:c>
      <x:c r="H15" s="41" t="str">
        <x:v>Medicina</x:v>
      </x:c>
    </x:row>
    <x:row r="16">
      <x:c r="A16" s="41" t="str">
        <x:v>Bajo</x:v>
      </x:c>
      <x:c r="B16" s="41" t="str">
        <x:v>Psiquiatría</x:v>
      </x:c>
      <x:c r="C16" s="41" t="n">
        <x:v>2028</x:v>
      </x:c>
      <x:c r="D16" s="41" t="n">
        <x:v>5</x:v>
      </x:c>
      <x:c r="E16" s="41" t="n">
        <x:f>Parametros!$C$14</x:f>
        <x:v>20</x:v>
      </x:c>
      <x:c r="F16" s="41" t="n">
        <x:f>Parametros!$C$14*0.5</x:f>
        <x:v>10</x:v>
      </x:c>
      <x:c r="G16" s="41" t="n">
        <x:f>Parametros!$C$14*0</x:f>
        <x:v>0</x:v>
      </x:c>
      <x:c r="H16" s="41" t="str">
        <x:v>Medicina</x:v>
      </x:c>
    </x:row>
    <x:row r="17">
      <x:c r="A17" s="41" t="str">
        <x:v>Bajo</x:v>
      </x:c>
      <x:c r="B17" s="41" t="str">
        <x:v>Psiquiatría</x:v>
      </x:c>
      <x:c r="C17" s="41" t="n">
        <x:v>2029</x:v>
      </x:c>
      <x:c r="D17" s="41" t="n">
        <x:v>5</x:v>
      </x:c>
      <x:c r="E17" s="41" t="n">
        <x:f>Parametros!$C$14</x:f>
        <x:v>20</x:v>
      </x:c>
      <x:c r="F17" s="41" t="n">
        <x:f>Parametros!$C$14*1.5</x:f>
        <x:v>30</x:v>
      </x:c>
      <x:c r="G17" s="41" t="n">
        <x:f>Parametros!$C$14*0</x:f>
        <x:v>0</x:v>
      </x:c>
      <x:c r="H17" s="41" t="str">
        <x:v>Medicina</x:v>
      </x:c>
    </x:row>
    <x:row r="18">
      <x:c r="A18" s="41" t="str">
        <x:v>Bajo</x:v>
      </x:c>
      <x:c r="B18" s="41" t="str">
        <x:v>Psiquiatría</x:v>
      </x:c>
      <x:c r="C18" s="41" t="n">
        <x:v>2030</x:v>
      </x:c>
      <x:c r="D18" s="41" t="n">
        <x:v>5</x:v>
      </x:c>
      <x:c r="E18" s="41" t="n">
        <x:f>Parametros!$C$14</x:f>
        <x:v>20</x:v>
      </x:c>
      <x:c r="F18" s="41" t="n">
        <x:f>Parametros!$C$14*2.5</x:f>
        <x:v>50</x:v>
      </x:c>
      <x:c r="G18" s="41" t="n">
        <x:f>Parametros!$C$14*0</x:f>
        <x:v>0</x:v>
      </x:c>
      <x:c r="H18" s="41" t="str">
        <x:v>Medicina</x:v>
      </x:c>
    </x:row>
    <x:row r="19">
      <x:c r="A19" s="41" t="str">
        <x:v>Bajo</x:v>
      </x:c>
      <x:c r="B19" s="41" t="str">
        <x:v>Psiquiatría</x:v>
      </x:c>
      <x:c r="C19" s="41" t="n">
        <x:v>2031</x:v>
      </x:c>
      <x:c r="D19" s="41" t="n">
        <x:v>5</x:v>
      </x:c>
      <x:c r="E19" s="41" t="n">
        <x:f>Parametros!$C$14</x:f>
        <x:v>20</x:v>
      </x:c>
      <x:c r="F19" s="41" t="n">
        <x:f>Parametros!$C$14*3.5</x:f>
        <x:v>70</x:v>
      </x:c>
      <x:c r="G19" s="41" t="n">
        <x:f>Parametros!$C$14*0</x:f>
        <x:v>0</x:v>
      </x:c>
      <x:c r="H19" s="41" t="str">
        <x:v>Medicina</x:v>
      </x:c>
    </x:row>
    <x:row r="20">
      <x:c r="A20" s="41" t="str">
        <x:v>Bajo</x:v>
      </x:c>
      <x:c r="B20" s="41" t="str">
        <x:v>Psiquiatría</x:v>
      </x:c>
      <x:c r="C20" s="41" t="n">
        <x:v>2032</x:v>
      </x:c>
      <x:c r="D20" s="41" t="n">
        <x:v>5</x:v>
      </x:c>
      <x:c r="E20" s="41" t="n">
        <x:f>Parametros!$C$14</x:f>
        <x:v>20</x:v>
      </x:c>
      <x:c r="F20" s="41" t="n">
        <x:f>Parametros!$C$14*4.5</x:f>
        <x:v>90</x:v>
      </x:c>
      <x:c r="G20" s="41" t="n">
        <x:f>Parametros!$C$14*0</x:f>
        <x:v>0</x:v>
      </x:c>
      <x:c r="H20" s="41" t="str">
        <x:v>Medicina</x:v>
      </x:c>
    </x:row>
    <x:row r="21">
      <x:c r="A21" s="41" t="str">
        <x:v>Bajo</x:v>
      </x:c>
      <x:c r="B21" s="41" t="str">
        <x:v>Psiquiatría</x:v>
      </x:c>
      <x:c r="C21" s="41" t="n">
        <x:v>2033</x:v>
      </x:c>
      <x:c r="D21" s="41" t="n">
        <x:v>5</x:v>
      </x:c>
      <x:c r="E21" s="41" t="n">
        <x:f>Parametros!$C$14</x:f>
        <x:v>20</x:v>
      </x:c>
      <x:c r="F21" s="41" t="n">
        <x:f>Parametros!$C$14*5</x:f>
        <x:v>100</x:v>
      </x:c>
      <x:c r="G21" s="41" t="n">
        <x:f>Parametros!$C$14*0.5</x:f>
        <x:v>10</x:v>
      </x:c>
      <x:c r="H21" s="41" t="str">
        <x:v>Medicina</x:v>
      </x:c>
    </x:row>
    <x:row r="22">
      <x:c r="A22" s="41" t="str">
        <x:v>Bajo</x:v>
      </x:c>
      <x:c r="B22" s="41" t="str">
        <x:v>Psiquiatría</x:v>
      </x:c>
      <x:c r="C22" s="41" t="n">
        <x:v>2034</x:v>
      </x:c>
      <x:c r="D22" s="41" t="n">
        <x:v>5</x:v>
      </x:c>
      <x:c r="E22" s="41" t="n">
        <x:f>Parametros!$C$14</x:f>
        <x:v>20</x:v>
      </x:c>
      <x:c r="F22" s="41" t="n">
        <x:f>Parametros!$C$14*5</x:f>
        <x:v>100</x:v>
      </x:c>
      <x:c r="G22" s="41" t="n">
        <x:f>Parametros!$C$14*1.5</x:f>
        <x:v>30</x:v>
      </x:c>
      <x:c r="H22" s="41" t="str">
        <x:v>Medicina</x:v>
      </x:c>
    </x:row>
    <x:row r="23">
      <x:c r="A23" s="41" t="str">
        <x:v>Bajo</x:v>
      </x:c>
      <x:c r="B23" s="41" t="str">
        <x:v>Psiquiatría</x:v>
      </x:c>
      <x:c r="C23" s="41" t="n">
        <x:v>2035</x:v>
      </x:c>
      <x:c r="D23" s="41" t="n">
        <x:v>5</x:v>
      </x:c>
      <x:c r="E23" s="41" t="n">
        <x:f>Parametros!$C$14</x:f>
        <x:v>20</x:v>
      </x:c>
      <x:c r="F23" s="41" t="n">
        <x:f>Parametros!$C$14*5</x:f>
        <x:v>100</x:v>
      </x:c>
      <x:c r="G23" s="41" t="n">
        <x:f>Parametros!$C$14*2.5</x:f>
        <x:v>50</x:v>
      </x:c>
      <x:c r="H23" s="41" t="str">
        <x:v>Medicina</x:v>
      </x:c>
    </x:row>
    <x:row r="24">
      <x:c r="A24" s="41" t="str">
        <x:v>Bajo</x:v>
      </x:c>
      <x:c r="B24" s="41" t="str">
        <x:v>Psiquiatría</x:v>
      </x:c>
      <x:c r="C24" s="41" t="n">
        <x:v>2036</x:v>
      </x:c>
      <x:c r="D24" s="41" t="n">
        <x:v>5</x:v>
      </x:c>
      <x:c r="E24" s="41" t="n">
        <x:f>Parametros!$C$14</x:f>
        <x:v>20</x:v>
      </x:c>
      <x:c r="F24" s="41" t="n">
        <x:f>Parametros!$C$14*5</x:f>
        <x:v>100</x:v>
      </x:c>
      <x:c r="G24" s="41" t="n">
        <x:f>Parametros!$C$14*3.5</x:f>
        <x:v>70</x:v>
      </x:c>
      <x:c r="H24" s="41" t="str">
        <x:v>Medicina</x:v>
      </x:c>
    </x:row>
    <x:row r="25">
      <x:c r="A25" s="41" t="str">
        <x:v>Bajo</x:v>
      </x:c>
      <x:c r="B25" s="41" t="str">
        <x:v>Psiquiatría infantil</x:v>
      </x:c>
      <x:c r="C25" s="41" t="n">
        <x:v>2027</x:v>
      </x:c>
      <x:c r="D25" s="41" t="n">
        <x:v>5</x:v>
      </x:c>
      <x:c r="E25" s="41" t="n">
        <x:f>Parametros!$C$15</x:f>
        <x:v>10</x:v>
      </x:c>
      <x:c r="F25" s="41" t="n">
        <x:f>Parametros!$C$15*0</x:f>
        <x:v>0</x:v>
      </x:c>
      <x:c r="G25" s="41" t="n">
        <x:f>Parametros!$C$15*0</x:f>
        <x:v>0</x:v>
      </x:c>
      <x:c r="H25" s="41" t="str">
        <x:v>Medicina</x:v>
      </x:c>
    </x:row>
    <x:row r="26">
      <x:c r="A26" s="41" t="str">
        <x:v>Bajo</x:v>
      </x:c>
      <x:c r="B26" s="41" t="str">
        <x:v>Psiquiatría infantil</x:v>
      </x:c>
      <x:c r="C26" s="41" t="n">
        <x:v>2028</x:v>
      </x:c>
      <x:c r="D26" s="41" t="n">
        <x:v>5</x:v>
      </x:c>
      <x:c r="E26" s="41" t="n">
        <x:f>Parametros!$C$15</x:f>
        <x:v>10</x:v>
      </x:c>
      <x:c r="F26" s="41" t="n">
        <x:f>Parametros!$C$15*0.5</x:f>
        <x:v>5</x:v>
      </x:c>
      <x:c r="G26" s="41" t="n">
        <x:f>Parametros!$C$15*0</x:f>
        <x:v>0</x:v>
      </x:c>
      <x:c r="H26" s="41" t="str">
        <x:v>Medicina</x:v>
      </x:c>
    </x:row>
    <x:row r="27">
      <x:c r="A27" s="41" t="str">
        <x:v>Bajo</x:v>
      </x:c>
      <x:c r="B27" s="41" t="str">
        <x:v>Psiquiatría infantil</x:v>
      </x:c>
      <x:c r="C27" s="41" t="n">
        <x:v>2029</x:v>
      </x:c>
      <x:c r="D27" s="41" t="n">
        <x:v>5</x:v>
      </x:c>
      <x:c r="E27" s="41" t="n">
        <x:f>Parametros!$C$15</x:f>
        <x:v>10</x:v>
      </x:c>
      <x:c r="F27" s="41" t="n">
        <x:f>Parametros!$C$15*1.5</x:f>
        <x:v>15</x:v>
      </x:c>
      <x:c r="G27" s="41" t="n">
        <x:f>Parametros!$C$15*0</x:f>
        <x:v>0</x:v>
      </x:c>
      <x:c r="H27" s="41" t="str">
        <x:v>Medicina</x:v>
      </x:c>
    </x:row>
    <x:row r="28">
      <x:c r="A28" s="41" t="str">
        <x:v>Bajo</x:v>
      </x:c>
      <x:c r="B28" s="41" t="str">
        <x:v>Psiquiatría infantil</x:v>
      </x:c>
      <x:c r="C28" s="41" t="n">
        <x:v>2030</x:v>
      </x:c>
      <x:c r="D28" s="41" t="n">
        <x:v>5</x:v>
      </x:c>
      <x:c r="E28" s="41" t="n">
        <x:f>Parametros!$C$15</x:f>
        <x:v>10</x:v>
      </x:c>
      <x:c r="F28" s="41" t="n">
        <x:f>Parametros!$C$15*2.5</x:f>
        <x:v>25</x:v>
      </x:c>
      <x:c r="G28" s="41" t="n">
        <x:f>Parametros!$C$15*0</x:f>
        <x:v>0</x:v>
      </x:c>
      <x:c r="H28" s="41" t="str">
        <x:v>Medicina</x:v>
      </x:c>
    </x:row>
    <x:row r="29">
      <x:c r="A29" s="41" t="str">
        <x:v>Bajo</x:v>
      </x:c>
      <x:c r="B29" s="41" t="str">
        <x:v>Psiquiatría infantil</x:v>
      </x:c>
      <x:c r="C29" s="41" t="n">
        <x:v>2031</x:v>
      </x:c>
      <x:c r="D29" s="41" t="n">
        <x:v>5</x:v>
      </x:c>
      <x:c r="E29" s="41" t="n">
        <x:f>Parametros!$C$15</x:f>
        <x:v>10</x:v>
      </x:c>
      <x:c r="F29" s="41" t="n">
        <x:f>Parametros!$C$15*3.5</x:f>
        <x:v>35</x:v>
      </x:c>
      <x:c r="G29" s="41" t="n">
        <x:f>Parametros!$C$15*0</x:f>
        <x:v>0</x:v>
      </x:c>
      <x:c r="H29" s="41" t="str">
        <x:v>Medicina</x:v>
      </x:c>
    </x:row>
    <x:row r="30">
      <x:c r="A30" s="41" t="str">
        <x:v>Bajo</x:v>
      </x:c>
      <x:c r="B30" s="41" t="str">
        <x:v>Psiquiatría infantil</x:v>
      </x:c>
      <x:c r="C30" s="41" t="n">
        <x:v>2032</x:v>
      </x:c>
      <x:c r="D30" s="41" t="n">
        <x:v>5</x:v>
      </x:c>
      <x:c r="E30" s="41" t="n">
        <x:f>Parametros!$C$15</x:f>
        <x:v>10</x:v>
      </x:c>
      <x:c r="F30" s="41" t="n">
        <x:f>Parametros!$C$15*4.5</x:f>
        <x:v>45</x:v>
      </x:c>
      <x:c r="G30" s="41" t="n">
        <x:f>Parametros!$C$15*0</x:f>
        <x:v>0</x:v>
      </x:c>
      <x:c r="H30" s="41" t="str">
        <x:v>Medicina</x:v>
      </x:c>
    </x:row>
    <x:row r="31">
      <x:c r="A31" s="41" t="str">
        <x:v>Bajo</x:v>
      </x:c>
      <x:c r="B31" s="41" t="str">
        <x:v>Psiquiatría infantil</x:v>
      </x:c>
      <x:c r="C31" s="41" t="n">
        <x:v>2033</x:v>
      </x:c>
      <x:c r="D31" s="41" t="n">
        <x:v>5</x:v>
      </x:c>
      <x:c r="E31" s="41" t="n">
        <x:f>Parametros!$C$15</x:f>
        <x:v>10</x:v>
      </x:c>
      <x:c r="F31" s="41" t="n">
        <x:f>Parametros!$C$15*5</x:f>
        <x:v>50</x:v>
      </x:c>
      <x:c r="G31" s="41" t="n">
        <x:f>Parametros!$C$15*0.5</x:f>
        <x:v>5</x:v>
      </x:c>
      <x:c r="H31" s="41" t="str">
        <x:v>Medicina</x:v>
      </x:c>
    </x:row>
    <x:row r="32">
      <x:c r="A32" s="41" t="str">
        <x:v>Bajo</x:v>
      </x:c>
      <x:c r="B32" s="41" t="str">
        <x:v>Psiquiatría infantil</x:v>
      </x:c>
      <x:c r="C32" s="41" t="n">
        <x:v>2034</x:v>
      </x:c>
      <x:c r="D32" s="41" t="n">
        <x:v>5</x:v>
      </x:c>
      <x:c r="E32" s="41" t="n">
        <x:f>Parametros!$C$15</x:f>
        <x:v>10</x:v>
      </x:c>
      <x:c r="F32" s="41" t="n">
        <x:f>Parametros!$C$15*5</x:f>
        <x:v>50</x:v>
      </x:c>
      <x:c r="G32" s="41" t="n">
        <x:f>Parametros!$C$15*1.5</x:f>
        <x:v>15</x:v>
      </x:c>
      <x:c r="H32" s="41" t="str">
        <x:v>Medicina</x:v>
      </x:c>
    </x:row>
    <x:row r="33">
      <x:c r="A33" s="41" t="str">
        <x:v>Bajo</x:v>
      </x:c>
      <x:c r="B33" s="41" t="str">
        <x:v>Psiquiatría infantil</x:v>
      </x:c>
      <x:c r="C33" s="41" t="n">
        <x:v>2035</x:v>
      </x:c>
      <x:c r="D33" s="41" t="n">
        <x:v>5</x:v>
      </x:c>
      <x:c r="E33" s="41" t="n">
        <x:f>Parametros!$C$15</x:f>
        <x:v>10</x:v>
      </x:c>
      <x:c r="F33" s="41" t="n">
        <x:f>Parametros!$C$15*5</x:f>
        <x:v>50</x:v>
      </x:c>
      <x:c r="G33" s="41" t="n">
        <x:f>Parametros!$C$15*2.5</x:f>
        <x:v>25</x:v>
      </x:c>
      <x:c r="H33" s="41" t="str">
        <x:v>Medicina</x:v>
      </x:c>
    </x:row>
    <x:row r="34">
      <x:c r="A34" s="41" t="str">
        <x:v>Bajo</x:v>
      </x:c>
      <x:c r="B34" s="41" t="str">
        <x:v>Psiquiatría infantil</x:v>
      </x:c>
      <x:c r="C34" s="41" t="n">
        <x:v>2036</x:v>
      </x:c>
      <x:c r="D34" s="41" t="n">
        <x:v>5</x:v>
      </x:c>
      <x:c r="E34" s="41" t="n">
        <x:f>Parametros!$C$15</x:f>
        <x:v>10</x:v>
      </x:c>
      <x:c r="F34" s="41" t="n">
        <x:f>Parametros!$C$15*5</x:f>
        <x:v>50</x:v>
      </x:c>
      <x:c r="G34" s="41" t="n">
        <x:f>Parametros!$C$15*3.5</x:f>
        <x:v>35</x:v>
      </x:c>
      <x:c r="H34" s="41" t="str">
        <x:v>Medicina</x:v>
      </x:c>
    </x:row>
    <x:row r="35">
      <x:c r="A35" s="41" t="str">
        <x:v>Bajo</x:v>
      </x:c>
      <x:c r="B35" s="41" t="str">
        <x:v>Psicología Clínica</x:v>
      </x:c>
      <x:c r="C35" s="41" t="n">
        <x:v>2027</x:v>
      </x:c>
      <x:c r="D35" s="41" t="n">
        <x:v>4</x:v>
      </x:c>
      <x:c r="E35" s="41" t="n">
        <x:f>Parametros!$C$16</x:f>
        <x:v>50</x:v>
      </x:c>
      <x:c r="F35" s="41" t="n">
        <x:f>Parametros!$C$16*0</x:f>
        <x:v>0</x:v>
      </x:c>
      <x:c r="G35" s="41" t="n">
        <x:f>Parametros!$C$16*0</x:f>
        <x:v>0</x:v>
      </x:c>
      <x:c r="H35" s="41" t="str">
        <x:v>Psicología</x:v>
      </x:c>
    </x:row>
    <x:row r="36">
      <x:c r="A36" s="41" t="str">
        <x:v>Bajo</x:v>
      </x:c>
      <x:c r="B36" s="41" t="str">
        <x:v>Psicología Clínica</x:v>
      </x:c>
      <x:c r="C36" s="41" t="n">
        <x:v>2028</x:v>
      </x:c>
      <x:c r="D36" s="41" t="n">
        <x:v>4</x:v>
      </x:c>
      <x:c r="E36" s="41" t="n">
        <x:f>Parametros!$C$16</x:f>
        <x:v>50</x:v>
      </x:c>
      <x:c r="F36" s="41" t="n">
        <x:f>Parametros!$C$16*0.5</x:f>
        <x:v>25</x:v>
      </x:c>
      <x:c r="G36" s="41" t="n">
        <x:f>Parametros!$C$16*0</x:f>
        <x:v>0</x:v>
      </x:c>
      <x:c r="H36" s="41" t="str">
        <x:v>Psicología</x:v>
      </x:c>
    </x:row>
    <x:row r="37">
      <x:c r="A37" s="41" t="str">
        <x:v>Bajo</x:v>
      </x:c>
      <x:c r="B37" s="41" t="str">
        <x:v>Psicología Clínica</x:v>
      </x:c>
      <x:c r="C37" s="41" t="n">
        <x:v>2029</x:v>
      </x:c>
      <x:c r="D37" s="41" t="n">
        <x:v>4</x:v>
      </x:c>
      <x:c r="E37" s="41" t="n">
        <x:f>Parametros!$C$16</x:f>
        <x:v>50</x:v>
      </x:c>
      <x:c r="F37" s="41" t="n">
        <x:f>Parametros!$C$16*1.5</x:f>
        <x:v>75</x:v>
      </x:c>
      <x:c r="G37" s="41" t="n">
        <x:f>Parametros!$C$16*0</x:f>
        <x:v>0</x:v>
      </x:c>
      <x:c r="H37" s="41" t="str">
        <x:v>Psicología</x:v>
      </x:c>
    </x:row>
    <x:row r="38">
      <x:c r="A38" s="41" t="str">
        <x:v>Bajo</x:v>
      </x:c>
      <x:c r="B38" s="41" t="str">
        <x:v>Psicología Clínica</x:v>
      </x:c>
      <x:c r="C38" s="41" t="n">
        <x:v>2030</x:v>
      </x:c>
      <x:c r="D38" s="41" t="n">
        <x:v>4</x:v>
      </x:c>
      <x:c r="E38" s="41" t="n">
        <x:f>Parametros!$C$16</x:f>
        <x:v>50</x:v>
      </x:c>
      <x:c r="F38" s="41" t="n">
        <x:f>Parametros!$C$16*2.5</x:f>
        <x:v>125</x:v>
      </x:c>
      <x:c r="G38" s="41" t="n">
        <x:f>Parametros!$C$16*0</x:f>
        <x:v>0</x:v>
      </x:c>
      <x:c r="H38" s="41" t="str">
        <x:v>Psicología</x:v>
      </x:c>
    </x:row>
    <x:row r="39">
      <x:c r="A39" s="41" t="str">
        <x:v>Bajo</x:v>
      </x:c>
      <x:c r="B39" s="41" t="str">
        <x:v>Psicología Clínica</x:v>
      </x:c>
      <x:c r="C39" s="41" t="n">
        <x:v>2031</x:v>
      </x:c>
      <x:c r="D39" s="41" t="n">
        <x:v>4</x:v>
      </x:c>
      <x:c r="E39" s="41" t="n">
        <x:f>Parametros!$C$16</x:f>
        <x:v>50</x:v>
      </x:c>
      <x:c r="F39" s="41" t="n">
        <x:f>Parametros!$C$16*3.5</x:f>
        <x:v>175</x:v>
      </x:c>
      <x:c r="G39" s="41" t="n">
        <x:f>Parametros!$C$16*0</x:f>
        <x:v>0</x:v>
      </x:c>
      <x:c r="H39" s="41" t="str">
        <x:v>Psicología</x:v>
      </x:c>
    </x:row>
    <x:row r="40">
      <x:c r="A40" s="41" t="str">
        <x:v>Bajo</x:v>
      </x:c>
      <x:c r="B40" s="41" t="str">
        <x:v>Psicología Clínica</x:v>
      </x:c>
      <x:c r="C40" s="41" t="n">
        <x:v>2032</x:v>
      </x:c>
      <x:c r="D40" s="41" t="n">
        <x:v>4</x:v>
      </x:c>
      <x:c r="E40" s="41" t="n">
        <x:f>Parametros!$C$16</x:f>
        <x:v>50</x:v>
      </x:c>
      <x:c r="F40" s="41" t="n">
        <x:f>Parametros!$C$16*4</x:f>
        <x:v>200</x:v>
      </x:c>
      <x:c r="G40" s="41" t="n">
        <x:f>Parametros!$C$16*0.5</x:f>
        <x:v>25</x:v>
      </x:c>
      <x:c r="H40" s="41" t="str">
        <x:v>Psicología</x:v>
      </x:c>
    </x:row>
    <x:row r="41">
      <x:c r="A41" s="41" t="str">
        <x:v>Bajo</x:v>
      </x:c>
      <x:c r="B41" s="41" t="str">
        <x:v>Psicología Clínica</x:v>
      </x:c>
      <x:c r="C41" s="41" t="n">
        <x:v>2033</x:v>
      </x:c>
      <x:c r="D41" s="41" t="n">
        <x:v>4</x:v>
      </x:c>
      <x:c r="E41" s="41" t="n">
        <x:f>Parametros!$C$16</x:f>
        <x:v>50</x:v>
      </x:c>
      <x:c r="F41" s="41" t="n">
        <x:f>Parametros!$C$16*4</x:f>
        <x:v>200</x:v>
      </x:c>
      <x:c r="G41" s="41" t="n">
        <x:f>Parametros!$C$16*1.5</x:f>
        <x:v>75</x:v>
      </x:c>
      <x:c r="H41" s="41" t="str">
        <x:v>Psicología</x:v>
      </x:c>
    </x:row>
    <x:row r="42">
      <x:c r="A42" s="41" t="str">
        <x:v>Bajo</x:v>
      </x:c>
      <x:c r="B42" s="41" t="str">
        <x:v>Psicología Clínica</x:v>
      </x:c>
      <x:c r="C42" s="41" t="n">
        <x:v>2034</x:v>
      </x:c>
      <x:c r="D42" s="41" t="n">
        <x:v>4</x:v>
      </x:c>
      <x:c r="E42" s="41" t="n">
        <x:f>Parametros!$C$16</x:f>
        <x:v>50</x:v>
      </x:c>
      <x:c r="F42" s="41" t="n">
        <x:f>Parametros!$C$16*4</x:f>
        <x:v>200</x:v>
      </x:c>
      <x:c r="G42" s="41" t="n">
        <x:f>Parametros!$C$16*2.5</x:f>
        <x:v>125</x:v>
      </x:c>
      <x:c r="H42" s="41" t="str">
        <x:v>Psicología</x:v>
      </x:c>
    </x:row>
    <x:row r="43">
      <x:c r="A43" s="41" t="str">
        <x:v>Bajo</x:v>
      </x:c>
      <x:c r="B43" s="41" t="str">
        <x:v>Psicología Clínica</x:v>
      </x:c>
      <x:c r="C43" s="41" t="n">
        <x:v>2035</x:v>
      </x:c>
      <x:c r="D43" s="41" t="n">
        <x:v>4</x:v>
      </x:c>
      <x:c r="E43" s="41" t="n">
        <x:f>Parametros!$C$16</x:f>
        <x:v>50</x:v>
      </x:c>
      <x:c r="F43" s="41" t="n">
        <x:f>Parametros!$C$16*4</x:f>
        <x:v>200</x:v>
      </x:c>
      <x:c r="G43" s="41" t="n">
        <x:f>Parametros!$C$16*3.5</x:f>
        <x:v>175</x:v>
      </x:c>
      <x:c r="H43" s="41" t="str">
        <x:v>Psicología</x:v>
      </x:c>
    </x:row>
    <x:row r="44">
      <x:c r="A44" s="41" t="str">
        <x:v>Bajo</x:v>
      </x:c>
      <x:c r="B44" s="41" t="str">
        <x:v>Psicología Clínica</x:v>
      </x:c>
      <x:c r="C44" s="41" t="n">
        <x:v>2036</x:v>
      </x:c>
      <x:c r="D44" s="41" t="n">
        <x:v>4</x:v>
      </x:c>
      <x:c r="E44" s="41" t="n">
        <x:f>Parametros!$C$16</x:f>
        <x:v>50</x:v>
      </x:c>
      <x:c r="F44" s="41" t="n">
        <x:f>Parametros!$C$16*4</x:f>
        <x:v>200</x:v>
      </x:c>
      <x:c r="G44" s="41" t="n">
        <x:f>Parametros!$C$16*4.5</x:f>
        <x:v>225</x:v>
      </x:c>
      <x:c r="H44" s="41" t="str">
        <x:v>Psicología</x:v>
      </x:c>
    </x:row>
    <x:row r="45">
      <x:c r="A45" s="41" t="str">
        <x:v>Bajo</x:v>
      </x:c>
      <x:c r="B45" s="41" t="str">
        <x:v>EIR Familiar</x:v>
      </x:c>
      <x:c r="C45" s="41" t="n">
        <x:v>2027</x:v>
      </x:c>
      <x:c r="D45" s="41" t="n">
        <x:v>2</x:v>
      </x:c>
      <x:c r="E45" s="41" t="n">
        <x:f>Parametros!$C$17</x:f>
        <x:v>100</x:v>
      </x:c>
      <x:c r="F45" s="41" t="n">
        <x:f>Parametros!$C$17*0</x:f>
        <x:v>0</x:v>
      </x:c>
      <x:c r="G45" s="41" t="n">
        <x:f>Parametros!$C$17*0</x:f>
        <x:v>0</x:v>
      </x:c>
      <x:c r="H45" s="41" t="str">
        <x:v>Enfermería</x:v>
      </x:c>
    </x:row>
    <x:row r="46">
      <x:c r="A46" s="41" t="str">
        <x:v>Bajo</x:v>
      </x:c>
      <x:c r="B46" s="41" t="str">
        <x:v>EIR Familiar</x:v>
      </x:c>
      <x:c r="C46" s="41" t="n">
        <x:v>2028</x:v>
      </x:c>
      <x:c r="D46" s="41" t="n">
        <x:v>2</x:v>
      </x:c>
      <x:c r="E46" s="41" t="n">
        <x:f>Parametros!$C$17</x:f>
        <x:v>100</x:v>
      </x:c>
      <x:c r="F46" s="41" t="n">
        <x:f>Parametros!$C$17*0.5</x:f>
        <x:v>50</x:v>
      </x:c>
      <x:c r="G46" s="41" t="n">
        <x:f>Parametros!$C$17*0</x:f>
        <x:v>0</x:v>
      </x:c>
      <x:c r="H46" s="41" t="str">
        <x:v>Enfermería</x:v>
      </x:c>
    </x:row>
    <x:row r="47">
      <x:c r="A47" s="41" t="str">
        <x:v>Bajo</x:v>
      </x:c>
      <x:c r="B47" s="41" t="str">
        <x:v>EIR Familiar</x:v>
      </x:c>
      <x:c r="C47" s="41" t="n">
        <x:v>2029</x:v>
      </x:c>
      <x:c r="D47" s="41" t="n">
        <x:v>2</x:v>
      </x:c>
      <x:c r="E47" s="41" t="n">
        <x:f>Parametros!$C$17</x:f>
        <x:v>100</x:v>
      </x:c>
      <x:c r="F47" s="41" t="n">
        <x:f>Parametros!$C$17*1.5</x:f>
        <x:v>150</x:v>
      </x:c>
      <x:c r="G47" s="41" t="n">
        <x:f>Parametros!$C$17*0</x:f>
        <x:v>0</x:v>
      </x:c>
      <x:c r="H47" s="41" t="str">
        <x:v>Enfermería</x:v>
      </x:c>
    </x:row>
    <x:row r="48">
      <x:c r="A48" s="41" t="str">
        <x:v>Bajo</x:v>
      </x:c>
      <x:c r="B48" s="41" t="str">
        <x:v>EIR Familiar</x:v>
      </x:c>
      <x:c r="C48" s="41" t="n">
        <x:v>2030</x:v>
      </x:c>
      <x:c r="D48" s="41" t="n">
        <x:v>2</x:v>
      </x:c>
      <x:c r="E48" s="41" t="n">
        <x:f>Parametros!$C$17</x:f>
        <x:v>100</x:v>
      </x:c>
      <x:c r="F48" s="41" t="n">
        <x:f>Parametros!$C$17*2</x:f>
        <x:v>200</x:v>
      </x:c>
      <x:c r="G48" s="41" t="n">
        <x:f>Parametros!$C$17*0.5</x:f>
        <x:v>50</x:v>
      </x:c>
      <x:c r="H48" s="41" t="str">
        <x:v>Enfermería</x:v>
      </x:c>
    </x:row>
    <x:row r="49">
      <x:c r="A49" s="41" t="str">
        <x:v>Bajo</x:v>
      </x:c>
      <x:c r="B49" s="41" t="str">
        <x:v>EIR Familiar</x:v>
      </x:c>
      <x:c r="C49" s="41" t="n">
        <x:v>2031</x:v>
      </x:c>
      <x:c r="D49" s="41" t="n">
        <x:v>2</x:v>
      </x:c>
      <x:c r="E49" s="41" t="n">
        <x:f>Parametros!$C$17</x:f>
        <x:v>100</x:v>
      </x:c>
      <x:c r="F49" s="41" t="n">
        <x:f>Parametros!$C$17*2</x:f>
        <x:v>200</x:v>
      </x:c>
      <x:c r="G49" s="41" t="n">
        <x:f>Parametros!$C$17*1.5</x:f>
        <x:v>150</x:v>
      </x:c>
      <x:c r="H49" s="41" t="str">
        <x:v>Enfermería</x:v>
      </x:c>
    </x:row>
    <x:row r="50">
      <x:c r="A50" s="41" t="str">
        <x:v>Bajo</x:v>
      </x:c>
      <x:c r="B50" s="41" t="str">
        <x:v>EIR Familiar</x:v>
      </x:c>
      <x:c r="C50" s="41" t="n">
        <x:v>2032</x:v>
      </x:c>
      <x:c r="D50" s="41" t="n">
        <x:v>2</x:v>
      </x:c>
      <x:c r="E50" s="41" t="n">
        <x:f>Parametros!$C$17</x:f>
        <x:v>100</x:v>
      </x:c>
      <x:c r="F50" s="41" t="n">
        <x:f>Parametros!$C$17*2</x:f>
        <x:v>200</x:v>
      </x:c>
      <x:c r="G50" s="41" t="n">
        <x:f>Parametros!$C$17*2.5</x:f>
        <x:v>250</x:v>
      </x:c>
      <x:c r="H50" s="41" t="str">
        <x:v>Enfermería</x:v>
      </x:c>
    </x:row>
    <x:row r="51">
      <x:c r="A51" s="41" t="str">
        <x:v>Bajo</x:v>
      </x:c>
      <x:c r="B51" s="41" t="str">
        <x:v>EIR Familiar</x:v>
      </x:c>
      <x:c r="C51" s="41" t="n">
        <x:v>2033</x:v>
      </x:c>
      <x:c r="D51" s="41" t="n">
        <x:v>2</x:v>
      </x:c>
      <x:c r="E51" s="41" t="n">
        <x:f>Parametros!$C$17</x:f>
        <x:v>100</x:v>
      </x:c>
      <x:c r="F51" s="41" t="n">
        <x:f>Parametros!$C$17*2</x:f>
        <x:v>200</x:v>
      </x:c>
      <x:c r="G51" s="41" t="n">
        <x:f>Parametros!$C$17*3.5</x:f>
        <x:v>350</x:v>
      </x:c>
      <x:c r="H51" s="41" t="str">
        <x:v>Enfermería</x:v>
      </x:c>
    </x:row>
    <x:row r="52">
      <x:c r="A52" s="41" t="str">
        <x:v>Bajo</x:v>
      </x:c>
      <x:c r="B52" s="41" t="str">
        <x:v>EIR Familiar</x:v>
      </x:c>
      <x:c r="C52" s="41" t="n">
        <x:v>2034</x:v>
      </x:c>
      <x:c r="D52" s="41" t="n">
        <x:v>2</x:v>
      </x:c>
      <x:c r="E52" s="41" t="n">
        <x:f>Parametros!$C$17</x:f>
        <x:v>100</x:v>
      </x:c>
      <x:c r="F52" s="41" t="n">
        <x:f>Parametros!$C$17*2</x:f>
        <x:v>200</x:v>
      </x:c>
      <x:c r="G52" s="41" t="n">
        <x:f>Parametros!$C$17*4.5</x:f>
        <x:v>450</x:v>
      </x:c>
      <x:c r="H52" s="41" t="str">
        <x:v>Enfermería</x:v>
      </x:c>
    </x:row>
    <x:row r="53">
      <x:c r="A53" s="41" t="str">
        <x:v>Bajo</x:v>
      </x:c>
      <x:c r="B53" s="41" t="str">
        <x:v>EIR Familiar</x:v>
      </x:c>
      <x:c r="C53" s="41" t="n">
        <x:v>2035</x:v>
      </x:c>
      <x:c r="D53" s="41" t="n">
        <x:v>2</x:v>
      </x:c>
      <x:c r="E53" s="41" t="n">
        <x:f>Parametros!$C$17</x:f>
        <x:v>100</x:v>
      </x:c>
      <x:c r="F53" s="41" t="n">
        <x:f>Parametros!$C$17*2</x:f>
        <x:v>200</x:v>
      </x:c>
      <x:c r="G53" s="41" t="n">
        <x:f>Parametros!$C$17*5.5</x:f>
        <x:v>550</x:v>
      </x:c>
      <x:c r="H53" s="41" t="str">
        <x:v>Enfermería</x:v>
      </x:c>
    </x:row>
    <x:row r="54">
      <x:c r="A54" s="41" t="str">
        <x:v>Bajo</x:v>
      </x:c>
      <x:c r="B54" s="41" t="str">
        <x:v>EIR Familiar</x:v>
      </x:c>
      <x:c r="C54" s="41" t="n">
        <x:v>2036</x:v>
      </x:c>
      <x:c r="D54" s="41" t="n">
        <x:v>2</x:v>
      </x:c>
      <x:c r="E54" s="41" t="n">
        <x:f>Parametros!$C$17</x:f>
        <x:v>100</x:v>
      </x:c>
      <x:c r="F54" s="41" t="n">
        <x:f>Parametros!$C$17*2</x:f>
        <x:v>200</x:v>
      </x:c>
      <x:c r="G54" s="41" t="n">
        <x:f>Parametros!$C$17*6.5</x:f>
        <x:v>650</x:v>
      </x:c>
      <x:c r="H54" s="41" t="str">
        <x:v>Enfermería</x:v>
      </x:c>
    </x:row>
    <x:row r="55">
      <x:c r="A55" s="41" t="str">
        <x:v>Bajo</x:v>
      </x:c>
      <x:c r="B55" s="41" t="str">
        <x:v>EIR Salud Mental</x:v>
      </x:c>
      <x:c r="C55" s="41" t="n">
        <x:v>2027</x:v>
      </x:c>
      <x:c r="D55" s="41" t="n">
        <x:v>2</x:v>
      </x:c>
      <x:c r="E55" s="41" t="n">
        <x:f>Parametros!$C$18</x:f>
        <x:v>50</x:v>
      </x:c>
      <x:c r="F55" s="41" t="n">
        <x:f>Parametros!$C$18*0</x:f>
        <x:v>0</x:v>
      </x:c>
      <x:c r="G55" s="41" t="n">
        <x:f>Parametros!$C$18*0</x:f>
        <x:v>0</x:v>
      </x:c>
      <x:c r="H55" s="41" t="str">
        <x:v>Enfermería</x:v>
      </x:c>
    </x:row>
    <x:row r="56">
      <x:c r="A56" s="41" t="str">
        <x:v>Bajo</x:v>
      </x:c>
      <x:c r="B56" s="41" t="str">
        <x:v>EIR Salud Mental</x:v>
      </x:c>
      <x:c r="C56" s="41" t="n">
        <x:v>2028</x:v>
      </x:c>
      <x:c r="D56" s="41" t="n">
        <x:v>2</x:v>
      </x:c>
      <x:c r="E56" s="41" t="n">
        <x:f>Parametros!$C$18</x:f>
        <x:v>50</x:v>
      </x:c>
      <x:c r="F56" s="41" t="n">
        <x:f>Parametros!$C$18*0.5</x:f>
        <x:v>25</x:v>
      </x:c>
      <x:c r="G56" s="41" t="n">
        <x:f>Parametros!$C$18*0</x:f>
        <x:v>0</x:v>
      </x:c>
      <x:c r="H56" s="41" t="str">
        <x:v>Enfermería</x:v>
      </x:c>
    </x:row>
    <x:row r="57">
      <x:c r="A57" s="41" t="str">
        <x:v>Bajo</x:v>
      </x:c>
      <x:c r="B57" s="41" t="str">
        <x:v>EIR Salud Mental</x:v>
      </x:c>
      <x:c r="C57" s="41" t="n">
        <x:v>2029</x:v>
      </x:c>
      <x:c r="D57" s="41" t="n">
        <x:v>2</x:v>
      </x:c>
      <x:c r="E57" s="41" t="n">
        <x:f>Parametros!$C$18</x:f>
        <x:v>50</x:v>
      </x:c>
      <x:c r="F57" s="41" t="n">
        <x:f>Parametros!$C$18*1.5</x:f>
        <x:v>75</x:v>
      </x:c>
      <x:c r="G57" s="41" t="n">
        <x:f>Parametros!$C$18*0</x:f>
        <x:v>0</x:v>
      </x:c>
      <x:c r="H57" s="41" t="str">
        <x:v>Enfermería</x:v>
      </x:c>
    </x:row>
    <x:row r="58">
      <x:c r="A58" s="41" t="str">
        <x:v>Bajo</x:v>
      </x:c>
      <x:c r="B58" s="41" t="str">
        <x:v>EIR Salud Mental</x:v>
      </x:c>
      <x:c r="C58" s="41" t="n">
        <x:v>2030</x:v>
      </x:c>
      <x:c r="D58" s="41" t="n">
        <x:v>2</x:v>
      </x:c>
      <x:c r="E58" s="41" t="n">
        <x:f>Parametros!$C$18</x:f>
        <x:v>50</x:v>
      </x:c>
      <x:c r="F58" s="41" t="n">
        <x:f>Parametros!$C$18*2</x:f>
        <x:v>100</x:v>
      </x:c>
      <x:c r="G58" s="41" t="n">
        <x:f>Parametros!$C$18*0.5</x:f>
        <x:v>25</x:v>
      </x:c>
      <x:c r="H58" s="41" t="str">
        <x:v>Enfermería</x:v>
      </x:c>
    </x:row>
    <x:row r="59">
      <x:c r="A59" s="41" t="str">
        <x:v>Bajo</x:v>
      </x:c>
      <x:c r="B59" s="41" t="str">
        <x:v>EIR Salud Mental</x:v>
      </x:c>
      <x:c r="C59" s="41" t="n">
        <x:v>2031</x:v>
      </x:c>
      <x:c r="D59" s="41" t="n">
        <x:v>2</x:v>
      </x:c>
      <x:c r="E59" s="41" t="n">
        <x:f>Parametros!$C$18</x:f>
        <x:v>50</x:v>
      </x:c>
      <x:c r="F59" s="41" t="n">
        <x:f>Parametros!$C$18*2</x:f>
        <x:v>100</x:v>
      </x:c>
      <x:c r="G59" s="41" t="n">
        <x:f>Parametros!$C$18*1.5</x:f>
        <x:v>75</x:v>
      </x:c>
      <x:c r="H59" s="41" t="str">
        <x:v>Enfermería</x:v>
      </x:c>
    </x:row>
    <x:row r="60">
      <x:c r="A60" s="41" t="str">
        <x:v>Bajo</x:v>
      </x:c>
      <x:c r="B60" s="41" t="str">
        <x:v>EIR Salud Mental</x:v>
      </x:c>
      <x:c r="C60" s="41" t="n">
        <x:v>2032</x:v>
      </x:c>
      <x:c r="D60" s="41" t="n">
        <x:v>2</x:v>
      </x:c>
      <x:c r="E60" s="41" t="n">
        <x:f>Parametros!$C$18</x:f>
        <x:v>50</x:v>
      </x:c>
      <x:c r="F60" s="41" t="n">
        <x:f>Parametros!$C$18*2</x:f>
        <x:v>100</x:v>
      </x:c>
      <x:c r="G60" s="41" t="n">
        <x:f>Parametros!$C$18*2.5</x:f>
        <x:v>125</x:v>
      </x:c>
      <x:c r="H60" s="41" t="str">
        <x:v>Enfermería</x:v>
      </x:c>
    </x:row>
    <x:row r="61">
      <x:c r="A61" s="41" t="str">
        <x:v>Bajo</x:v>
      </x:c>
      <x:c r="B61" s="41" t="str">
        <x:v>EIR Salud Mental</x:v>
      </x:c>
      <x:c r="C61" s="41" t="n">
        <x:v>2033</x:v>
      </x:c>
      <x:c r="D61" s="41" t="n">
        <x:v>2</x:v>
      </x:c>
      <x:c r="E61" s="41" t="n">
        <x:f>Parametros!$C$18</x:f>
        <x:v>50</x:v>
      </x:c>
      <x:c r="F61" s="41" t="n">
        <x:f>Parametros!$C$18*2</x:f>
        <x:v>100</x:v>
      </x:c>
      <x:c r="G61" s="41" t="n">
        <x:f>Parametros!$C$18*3.5</x:f>
        <x:v>175</x:v>
      </x:c>
      <x:c r="H61" s="41" t="str">
        <x:v>Enfermería</x:v>
      </x:c>
    </x:row>
    <x:row r="62">
      <x:c r="A62" s="41" t="str">
        <x:v>Bajo</x:v>
      </x:c>
      <x:c r="B62" s="41" t="str">
        <x:v>EIR Salud Mental</x:v>
      </x:c>
      <x:c r="C62" s="41" t="n">
        <x:v>2034</x:v>
      </x:c>
      <x:c r="D62" s="41" t="n">
        <x:v>2</x:v>
      </x:c>
      <x:c r="E62" s="41" t="n">
        <x:f>Parametros!$C$18</x:f>
        <x:v>50</x:v>
      </x:c>
      <x:c r="F62" s="41" t="n">
        <x:f>Parametros!$C$18*2</x:f>
        <x:v>100</x:v>
      </x:c>
      <x:c r="G62" s="41" t="n">
        <x:f>Parametros!$C$18*4.5</x:f>
        <x:v>225</x:v>
      </x:c>
      <x:c r="H62" s="41" t="str">
        <x:v>Enfermería</x:v>
      </x:c>
    </x:row>
    <x:row r="63">
      <x:c r="A63" s="41" t="str">
        <x:v>Bajo</x:v>
      </x:c>
      <x:c r="B63" s="41" t="str">
        <x:v>EIR Salud Mental</x:v>
      </x:c>
      <x:c r="C63" s="41" t="n">
        <x:v>2035</x:v>
      </x:c>
      <x:c r="D63" s="41" t="n">
        <x:v>2</x:v>
      </x:c>
      <x:c r="E63" s="41" t="n">
        <x:f>Parametros!$C$18</x:f>
        <x:v>50</x:v>
      </x:c>
      <x:c r="F63" s="41" t="n">
        <x:f>Parametros!$C$18*2</x:f>
        <x:v>100</x:v>
      </x:c>
      <x:c r="G63" s="41" t="n">
        <x:f>Parametros!$C$18*5.5</x:f>
        <x:v>275</x:v>
      </x:c>
      <x:c r="H63" s="41" t="str">
        <x:v>Enfermería</x:v>
      </x:c>
    </x:row>
    <x:row r="64">
      <x:c r="A64" s="41" t="str">
        <x:v>Bajo</x:v>
      </x:c>
      <x:c r="B64" s="41" t="str">
        <x:v>EIR Salud Mental</x:v>
      </x:c>
      <x:c r="C64" s="41" t="n">
        <x:v>2036</x:v>
      </x:c>
      <x:c r="D64" s="41" t="n">
        <x:v>2</x:v>
      </x:c>
      <x:c r="E64" s="41" t="n">
        <x:f>Parametros!$C$18</x:f>
        <x:v>50</x:v>
      </x:c>
      <x:c r="F64" s="41" t="n">
        <x:f>Parametros!$C$18*2</x:f>
        <x:v>100</x:v>
      </x:c>
      <x:c r="G64" s="41" t="n">
        <x:f>Parametros!$C$18*6.5</x:f>
        <x:v>325</x:v>
      </x:c>
      <x:c r="H64" s="41" t="str">
        <x:v>Enfermería</x:v>
      </x:c>
    </x:row>
    <x:row r="65">
      <x:c r="A65" s="41" t="str">
        <x:v>Bajo</x:v>
      </x:c>
      <x:c r="B65" s="41" t="str">
        <x:v>EIR Geriátrica</x:v>
      </x:c>
      <x:c r="C65" s="41" t="n">
        <x:v>2027</x:v>
      </x:c>
      <x:c r="D65" s="41" t="n">
        <x:v>2</x:v>
      </x:c>
      <x:c r="E65" s="41" t="n">
        <x:f>Parametros!$C$19</x:f>
        <x:v>25</x:v>
      </x:c>
      <x:c r="F65" s="41" t="n">
        <x:f>Parametros!$C$19*0</x:f>
        <x:v>0</x:v>
      </x:c>
      <x:c r="G65" s="41" t="n">
        <x:f>Parametros!$C$19*0</x:f>
        <x:v>0</x:v>
      </x:c>
      <x:c r="H65" s="41" t="str">
        <x:v>Enfermería</x:v>
      </x:c>
    </x:row>
    <x:row r="66">
      <x:c r="A66" s="41" t="str">
        <x:v>Bajo</x:v>
      </x:c>
      <x:c r="B66" s="41" t="str">
        <x:v>EIR Geriátrica</x:v>
      </x:c>
      <x:c r="C66" s="41" t="n">
        <x:v>2028</x:v>
      </x:c>
      <x:c r="D66" s="41" t="n">
        <x:v>2</x:v>
      </x:c>
      <x:c r="E66" s="41" t="n">
        <x:f>Parametros!$C$19</x:f>
        <x:v>25</x:v>
      </x:c>
      <x:c r="F66" s="41" t="n">
        <x:f>Parametros!$C$19*0.5</x:f>
        <x:v>12.5</x:v>
      </x:c>
      <x:c r="G66" s="41" t="n">
        <x:f>Parametros!$C$19*0</x:f>
        <x:v>0</x:v>
      </x:c>
      <x:c r="H66" s="41" t="str">
        <x:v>Enfermería</x:v>
      </x:c>
    </x:row>
    <x:row r="67">
      <x:c r="A67" s="41" t="str">
        <x:v>Bajo</x:v>
      </x:c>
      <x:c r="B67" s="41" t="str">
        <x:v>EIR Geriátrica</x:v>
      </x:c>
      <x:c r="C67" s="41" t="n">
        <x:v>2029</x:v>
      </x:c>
      <x:c r="D67" s="41" t="n">
        <x:v>2</x:v>
      </x:c>
      <x:c r="E67" s="41" t="n">
        <x:f>Parametros!$C$19</x:f>
        <x:v>25</x:v>
      </x:c>
      <x:c r="F67" s="41" t="n">
        <x:f>Parametros!$C$19*1.5</x:f>
        <x:v>37.5</x:v>
      </x:c>
      <x:c r="G67" s="41" t="n">
        <x:f>Parametros!$C$19*0</x:f>
        <x:v>0</x:v>
      </x:c>
      <x:c r="H67" s="41" t="str">
        <x:v>Enfermería</x:v>
      </x:c>
    </x:row>
    <x:row r="68">
      <x:c r="A68" s="41" t="str">
        <x:v>Bajo</x:v>
      </x:c>
      <x:c r="B68" s="41" t="str">
        <x:v>EIR Geriátrica</x:v>
      </x:c>
      <x:c r="C68" s="41" t="n">
        <x:v>2030</x:v>
      </x:c>
      <x:c r="D68" s="41" t="n">
        <x:v>2</x:v>
      </x:c>
      <x:c r="E68" s="41" t="n">
        <x:f>Parametros!$C$19</x:f>
        <x:v>25</x:v>
      </x:c>
      <x:c r="F68" s="41" t="n">
        <x:f>Parametros!$C$19*2</x:f>
        <x:v>50</x:v>
      </x:c>
      <x:c r="G68" s="41" t="n">
        <x:f>Parametros!$C$19*0.5</x:f>
        <x:v>12.5</x:v>
      </x:c>
      <x:c r="H68" s="41" t="str">
        <x:v>Enfermería</x:v>
      </x:c>
    </x:row>
    <x:row r="69">
      <x:c r="A69" s="41" t="str">
        <x:v>Bajo</x:v>
      </x:c>
      <x:c r="B69" s="41" t="str">
        <x:v>EIR Geriátrica</x:v>
      </x:c>
      <x:c r="C69" s="41" t="n">
        <x:v>2031</x:v>
      </x:c>
      <x:c r="D69" s="41" t="n">
        <x:v>2</x:v>
      </x:c>
      <x:c r="E69" s="41" t="n">
        <x:f>Parametros!$C$19</x:f>
        <x:v>25</x:v>
      </x:c>
      <x:c r="F69" s="41" t="n">
        <x:f>Parametros!$C$19*2</x:f>
        <x:v>50</x:v>
      </x:c>
      <x:c r="G69" s="41" t="n">
        <x:f>Parametros!$C$19*1.5</x:f>
        <x:v>37.5</x:v>
      </x:c>
      <x:c r="H69" s="41" t="str">
        <x:v>Enfermería</x:v>
      </x:c>
    </x:row>
    <x:row r="70">
      <x:c r="A70" s="41" t="str">
        <x:v>Bajo</x:v>
      </x:c>
      <x:c r="B70" s="41" t="str">
        <x:v>EIR Geriátrica</x:v>
      </x:c>
      <x:c r="C70" s="41" t="n">
        <x:v>2032</x:v>
      </x:c>
      <x:c r="D70" s="41" t="n">
        <x:v>2</x:v>
      </x:c>
      <x:c r="E70" s="41" t="n">
        <x:f>Parametros!$C$19</x:f>
        <x:v>25</x:v>
      </x:c>
      <x:c r="F70" s="41" t="n">
        <x:f>Parametros!$C$19*2</x:f>
        <x:v>50</x:v>
      </x:c>
      <x:c r="G70" s="41" t="n">
        <x:f>Parametros!$C$19*2.5</x:f>
        <x:v>62.5</x:v>
      </x:c>
      <x:c r="H70" s="41" t="str">
        <x:v>Enfermería</x:v>
      </x:c>
    </x:row>
    <x:row r="71">
      <x:c r="A71" s="41" t="str">
        <x:v>Bajo</x:v>
      </x:c>
      <x:c r="B71" s="41" t="str">
        <x:v>EIR Geriátrica</x:v>
      </x:c>
      <x:c r="C71" s="41" t="n">
        <x:v>2033</x:v>
      </x:c>
      <x:c r="D71" s="41" t="n">
        <x:v>2</x:v>
      </x:c>
      <x:c r="E71" s="41" t="n">
        <x:f>Parametros!$C$19</x:f>
        <x:v>25</x:v>
      </x:c>
      <x:c r="F71" s="41" t="n">
        <x:f>Parametros!$C$19*2</x:f>
        <x:v>50</x:v>
      </x:c>
      <x:c r="G71" s="41" t="n">
        <x:f>Parametros!$C$19*3.5</x:f>
        <x:v>87.5</x:v>
      </x:c>
      <x:c r="H71" s="41" t="str">
        <x:v>Enfermería</x:v>
      </x:c>
    </x:row>
    <x:row r="72">
      <x:c r="A72" s="41" t="str">
        <x:v>Bajo</x:v>
      </x:c>
      <x:c r="B72" s="41" t="str">
        <x:v>EIR Geriátrica</x:v>
      </x:c>
      <x:c r="C72" s="41" t="n">
        <x:v>2034</x:v>
      </x:c>
      <x:c r="D72" s="41" t="n">
        <x:v>2</x:v>
      </x:c>
      <x:c r="E72" s="41" t="n">
        <x:f>Parametros!$C$19</x:f>
        <x:v>25</x:v>
      </x:c>
      <x:c r="F72" s="41" t="n">
        <x:f>Parametros!$C$19*2</x:f>
        <x:v>50</x:v>
      </x:c>
      <x:c r="G72" s="41" t="n">
        <x:f>Parametros!$C$19*4.5</x:f>
        <x:v>112.5</x:v>
      </x:c>
      <x:c r="H72" s="41" t="str">
        <x:v>Enfermería</x:v>
      </x:c>
    </x:row>
    <x:row r="73">
      <x:c r="A73" s="41" t="str">
        <x:v>Bajo</x:v>
      </x:c>
      <x:c r="B73" s="41" t="str">
        <x:v>EIR Geriátrica</x:v>
      </x:c>
      <x:c r="C73" s="41" t="n">
        <x:v>2035</x:v>
      </x:c>
      <x:c r="D73" s="41" t="n">
        <x:v>2</x:v>
      </x:c>
      <x:c r="E73" s="41" t="n">
        <x:f>Parametros!$C$19</x:f>
        <x:v>25</x:v>
      </x:c>
      <x:c r="F73" s="41" t="n">
        <x:f>Parametros!$C$19*2</x:f>
        <x:v>50</x:v>
      </x:c>
      <x:c r="G73" s="41" t="n">
        <x:f>Parametros!$C$19*5.5</x:f>
        <x:v>137.5</x:v>
      </x:c>
      <x:c r="H73" s="41" t="str">
        <x:v>Enfermería</x:v>
      </x:c>
    </x:row>
    <x:row r="74">
      <x:c r="A74" s="41" t="str">
        <x:v>Bajo</x:v>
      </x:c>
      <x:c r="B74" s="41" t="str">
        <x:v>EIR Geriátrica</x:v>
      </x:c>
      <x:c r="C74" s="41" t="n">
        <x:v>2036</x:v>
      </x:c>
      <x:c r="D74" s="41" t="n">
        <x:v>2</x:v>
      </x:c>
      <x:c r="E74" s="41" t="n">
        <x:f>Parametros!$C$19</x:f>
        <x:v>25</x:v>
      </x:c>
      <x:c r="F74" s="41" t="n">
        <x:f>Parametros!$C$19*2</x:f>
        <x:v>50</x:v>
      </x:c>
      <x:c r="G74" s="41" t="n">
        <x:f>Parametros!$C$19*6.5</x:f>
        <x:v>162.5</x:v>
      </x:c>
      <x:c r="H74" s="41" t="str">
        <x:v>Enfermería</x:v>
      </x:c>
    </x:row>
    <x:row r="75">
      <x:c r="A75" s="41" t="str">
        <x:v>Central</x:v>
      </x:c>
      <x:c r="B75" s="41" t="str">
        <x:v>MFyC</x:v>
      </x:c>
      <x:c r="C75" s="41" t="n">
        <x:v>2027</x:v>
      </x:c>
      <x:c r="D75" s="41" t="n">
        <x:v>4</x:v>
      </x:c>
      <x:c r="E75" s="41" t="n">
        <x:f>Parametros!$D$13</x:f>
        <x:v>250</x:v>
      </x:c>
      <x:c r="F75" s="41" t="n">
        <x:f>Parametros!$D$13*0</x:f>
        <x:v>0</x:v>
      </x:c>
      <x:c r="G75" s="41" t="n">
        <x:f>Parametros!$D$13*0</x:f>
        <x:v>0</x:v>
      </x:c>
      <x:c r="H75" s="41" t="str">
        <x:v>Medicina</x:v>
      </x:c>
    </x:row>
    <x:row r="76">
      <x:c r="A76" s="41" t="str">
        <x:v>Central</x:v>
      </x:c>
      <x:c r="B76" s="41" t="str">
        <x:v>MFyC</x:v>
      </x:c>
      <x:c r="C76" s="41" t="n">
        <x:v>2028</x:v>
      </x:c>
      <x:c r="D76" s="41" t="n">
        <x:v>4</x:v>
      </x:c>
      <x:c r="E76" s="41" t="n">
        <x:f>Parametros!$D$13</x:f>
        <x:v>250</x:v>
      </x:c>
      <x:c r="F76" s="41" t="n">
        <x:f>Parametros!$D$13*0.5</x:f>
        <x:v>125</x:v>
      </x:c>
      <x:c r="G76" s="41" t="n">
        <x:f>Parametros!$D$13*0</x:f>
        <x:v>0</x:v>
      </x:c>
      <x:c r="H76" s="41" t="str">
        <x:v>Medicina</x:v>
      </x:c>
    </x:row>
    <x:row r="77">
      <x:c r="A77" s="41" t="str">
        <x:v>Central</x:v>
      </x:c>
      <x:c r="B77" s="41" t="str">
        <x:v>MFyC</x:v>
      </x:c>
      <x:c r="C77" s="41" t="n">
        <x:v>2029</x:v>
      </x:c>
      <x:c r="D77" s="41" t="n">
        <x:v>4</x:v>
      </x:c>
      <x:c r="E77" s="41" t="n">
        <x:f>Parametros!$D$13</x:f>
        <x:v>250</x:v>
      </x:c>
      <x:c r="F77" s="41" t="n">
        <x:f>Parametros!$D$13*1.5</x:f>
        <x:v>375</x:v>
      </x:c>
      <x:c r="G77" s="41" t="n">
        <x:f>Parametros!$D$13*0</x:f>
        <x:v>0</x:v>
      </x:c>
      <x:c r="H77" s="41" t="str">
        <x:v>Medicina</x:v>
      </x:c>
    </x:row>
    <x:row r="78">
      <x:c r="A78" s="41" t="str">
        <x:v>Central</x:v>
      </x:c>
      <x:c r="B78" s="41" t="str">
        <x:v>MFyC</x:v>
      </x:c>
      <x:c r="C78" s="41" t="n">
        <x:v>2030</x:v>
      </x:c>
      <x:c r="D78" s="41" t="n">
        <x:v>4</x:v>
      </x:c>
      <x:c r="E78" s="41" t="n">
        <x:f>Parametros!$D$13</x:f>
        <x:v>250</x:v>
      </x:c>
      <x:c r="F78" s="41" t="n">
        <x:f>Parametros!$D$13*2.5</x:f>
        <x:v>625</x:v>
      </x:c>
      <x:c r="G78" s="41" t="n">
        <x:f>Parametros!$D$13*0</x:f>
        <x:v>0</x:v>
      </x:c>
      <x:c r="H78" s="41" t="str">
        <x:v>Medicina</x:v>
      </x:c>
    </x:row>
    <x:row r="79">
      <x:c r="A79" s="41" t="str">
        <x:v>Central</x:v>
      </x:c>
      <x:c r="B79" s="41" t="str">
        <x:v>MFyC</x:v>
      </x:c>
      <x:c r="C79" s="41" t="n">
        <x:v>2031</x:v>
      </x:c>
      <x:c r="D79" s="41" t="n">
        <x:v>4</x:v>
      </x:c>
      <x:c r="E79" s="41" t="n">
        <x:f>Parametros!$D$13</x:f>
        <x:v>250</x:v>
      </x:c>
      <x:c r="F79" s="41" t="n">
        <x:f>Parametros!$D$13*3.5</x:f>
        <x:v>875</x:v>
      </x:c>
      <x:c r="G79" s="41" t="n">
        <x:f>Parametros!$D$13*0</x:f>
        <x:v>0</x:v>
      </x:c>
      <x:c r="H79" s="41" t="str">
        <x:v>Medicina</x:v>
      </x:c>
    </x:row>
    <x:row r="80">
      <x:c r="A80" s="41" t="str">
        <x:v>Central</x:v>
      </x:c>
      <x:c r="B80" s="41" t="str">
        <x:v>MFyC</x:v>
      </x:c>
      <x:c r="C80" s="41" t="n">
        <x:v>2032</x:v>
      </x:c>
      <x:c r="D80" s="41" t="n">
        <x:v>4</x:v>
      </x:c>
      <x:c r="E80" s="41" t="n">
        <x:f>Parametros!$D$13</x:f>
        <x:v>250</x:v>
      </x:c>
      <x:c r="F80" s="41" t="n">
        <x:f>Parametros!$D$13*4</x:f>
        <x:v>1000</x:v>
      </x:c>
      <x:c r="G80" s="41" t="n">
        <x:f>Parametros!$D$13*0.5</x:f>
        <x:v>125</x:v>
      </x:c>
      <x:c r="H80" s="41" t="str">
        <x:v>Medicina</x:v>
      </x:c>
    </x:row>
    <x:row r="81">
      <x:c r="A81" s="41" t="str">
        <x:v>Central</x:v>
      </x:c>
      <x:c r="B81" s="41" t="str">
        <x:v>MFyC</x:v>
      </x:c>
      <x:c r="C81" s="41" t="n">
        <x:v>2033</x:v>
      </x:c>
      <x:c r="D81" s="41" t="n">
        <x:v>4</x:v>
      </x:c>
      <x:c r="E81" s="41" t="n">
        <x:f>Parametros!$D$13</x:f>
        <x:v>250</x:v>
      </x:c>
      <x:c r="F81" s="41" t="n">
        <x:f>Parametros!$D$13*4</x:f>
        <x:v>1000</x:v>
      </x:c>
      <x:c r="G81" s="41" t="n">
        <x:f>Parametros!$D$13*1.5</x:f>
        <x:v>375</x:v>
      </x:c>
      <x:c r="H81" s="41" t="str">
        <x:v>Medicina</x:v>
      </x:c>
    </x:row>
    <x:row r="82">
      <x:c r="A82" s="41" t="str">
        <x:v>Central</x:v>
      </x:c>
      <x:c r="B82" s="41" t="str">
        <x:v>MFyC</x:v>
      </x:c>
      <x:c r="C82" s="41" t="n">
        <x:v>2034</x:v>
      </x:c>
      <x:c r="D82" s="41" t="n">
        <x:v>4</x:v>
      </x:c>
      <x:c r="E82" s="41" t="n">
        <x:f>Parametros!$D$13</x:f>
        <x:v>250</x:v>
      </x:c>
      <x:c r="F82" s="41" t="n">
        <x:f>Parametros!$D$13*4</x:f>
        <x:v>1000</x:v>
      </x:c>
      <x:c r="G82" s="41" t="n">
        <x:f>Parametros!$D$13*2.5</x:f>
        <x:v>625</x:v>
      </x:c>
      <x:c r="H82" s="41" t="str">
        <x:v>Medicina</x:v>
      </x:c>
    </x:row>
    <x:row r="83">
      <x:c r="A83" s="41" t="str">
        <x:v>Central</x:v>
      </x:c>
      <x:c r="B83" s="41" t="str">
        <x:v>MFyC</x:v>
      </x:c>
      <x:c r="C83" s="41" t="n">
        <x:v>2035</x:v>
      </x:c>
      <x:c r="D83" s="41" t="n">
        <x:v>4</x:v>
      </x:c>
      <x:c r="E83" s="41" t="n">
        <x:f>Parametros!$D$13</x:f>
        <x:v>250</x:v>
      </x:c>
      <x:c r="F83" s="41" t="n">
        <x:f>Parametros!$D$13*4</x:f>
        <x:v>1000</x:v>
      </x:c>
      <x:c r="G83" s="41" t="n">
        <x:f>Parametros!$D$13*3.5</x:f>
        <x:v>875</x:v>
      </x:c>
      <x:c r="H83" s="41" t="str">
        <x:v>Medicina</x:v>
      </x:c>
    </x:row>
    <x:row r="84">
      <x:c r="A84" s="41" t="str">
        <x:v>Central</x:v>
      </x:c>
      <x:c r="B84" s="41" t="str">
        <x:v>MFyC</x:v>
      </x:c>
      <x:c r="C84" s="41" t="n">
        <x:v>2036</x:v>
      </x:c>
      <x:c r="D84" s="41" t="n">
        <x:v>4</x:v>
      </x:c>
      <x:c r="E84" s="41" t="n">
        <x:f>Parametros!$D$13</x:f>
        <x:v>250</x:v>
      </x:c>
      <x:c r="F84" s="41" t="n">
        <x:f>Parametros!$D$13*4</x:f>
        <x:v>1000</x:v>
      </x:c>
      <x:c r="G84" s="41" t="n">
        <x:f>Parametros!$D$13*4.5</x:f>
        <x:v>1125</x:v>
      </x:c>
      <x:c r="H84" s="41" t="str">
        <x:v>Medicina</x:v>
      </x:c>
    </x:row>
    <x:row r="85">
      <x:c r="A85" s="41" t="str">
        <x:v>Central</x:v>
      </x:c>
      <x:c r="B85" s="41" t="str">
        <x:v>Psiquiatría</x:v>
      </x:c>
      <x:c r="C85" s="41" t="n">
        <x:v>2027</x:v>
      </x:c>
      <x:c r="D85" s="41" t="n">
        <x:v>5</x:v>
      </x:c>
      <x:c r="E85" s="41" t="n">
        <x:f>Parametros!$D$14</x:f>
        <x:v>50</x:v>
      </x:c>
      <x:c r="F85" s="41" t="n">
        <x:f>Parametros!$D$14*0</x:f>
        <x:v>0</x:v>
      </x:c>
      <x:c r="G85" s="41" t="n">
        <x:f>Parametros!$D$14*0</x:f>
        <x:v>0</x:v>
      </x:c>
      <x:c r="H85" s="41" t="str">
        <x:v>Medicina</x:v>
      </x:c>
    </x:row>
    <x:row r="86">
      <x:c r="A86" s="41" t="str">
        <x:v>Central</x:v>
      </x:c>
      <x:c r="B86" s="41" t="str">
        <x:v>Psiquiatría</x:v>
      </x:c>
      <x:c r="C86" s="41" t="n">
        <x:v>2028</x:v>
      </x:c>
      <x:c r="D86" s="41" t="n">
        <x:v>5</x:v>
      </x:c>
      <x:c r="E86" s="41" t="n">
        <x:f>Parametros!$D$14</x:f>
        <x:v>50</x:v>
      </x:c>
      <x:c r="F86" s="41" t="n">
        <x:f>Parametros!$D$14*0.5</x:f>
        <x:v>25</x:v>
      </x:c>
      <x:c r="G86" s="41" t="n">
        <x:f>Parametros!$D$14*0</x:f>
        <x:v>0</x:v>
      </x:c>
      <x:c r="H86" s="41" t="str">
        <x:v>Medicina</x:v>
      </x:c>
    </x:row>
    <x:row r="87">
      <x:c r="A87" s="41" t="str">
        <x:v>Central</x:v>
      </x:c>
      <x:c r="B87" s="41" t="str">
        <x:v>Psiquiatría</x:v>
      </x:c>
      <x:c r="C87" s="41" t="n">
        <x:v>2029</x:v>
      </x:c>
      <x:c r="D87" s="41" t="n">
        <x:v>5</x:v>
      </x:c>
      <x:c r="E87" s="41" t="n">
        <x:f>Parametros!$D$14</x:f>
        <x:v>50</x:v>
      </x:c>
      <x:c r="F87" s="41" t="n">
        <x:f>Parametros!$D$14*1.5</x:f>
        <x:v>75</x:v>
      </x:c>
      <x:c r="G87" s="41" t="n">
        <x:f>Parametros!$D$14*0</x:f>
        <x:v>0</x:v>
      </x:c>
      <x:c r="H87" s="41" t="str">
        <x:v>Medicina</x:v>
      </x:c>
    </x:row>
    <x:row r="88">
      <x:c r="A88" s="41" t="str">
        <x:v>Central</x:v>
      </x:c>
      <x:c r="B88" s="41" t="str">
        <x:v>Psiquiatría</x:v>
      </x:c>
      <x:c r="C88" s="41" t="n">
        <x:v>2030</x:v>
      </x:c>
      <x:c r="D88" s="41" t="n">
        <x:v>5</x:v>
      </x:c>
      <x:c r="E88" s="41" t="n">
        <x:f>Parametros!$D$14</x:f>
        <x:v>50</x:v>
      </x:c>
      <x:c r="F88" s="41" t="n">
        <x:f>Parametros!$D$14*2.5</x:f>
        <x:v>125</x:v>
      </x:c>
      <x:c r="G88" s="41" t="n">
        <x:f>Parametros!$D$14*0</x:f>
        <x:v>0</x:v>
      </x:c>
      <x:c r="H88" s="41" t="str">
        <x:v>Medicina</x:v>
      </x:c>
    </x:row>
    <x:row r="89">
      <x:c r="A89" s="41" t="str">
        <x:v>Central</x:v>
      </x:c>
      <x:c r="B89" s="41" t="str">
        <x:v>Psiquiatría</x:v>
      </x:c>
      <x:c r="C89" s="41" t="n">
        <x:v>2031</x:v>
      </x:c>
      <x:c r="D89" s="41" t="n">
        <x:v>5</x:v>
      </x:c>
      <x:c r="E89" s="41" t="n">
        <x:f>Parametros!$D$14</x:f>
        <x:v>50</x:v>
      </x:c>
      <x:c r="F89" s="41" t="n">
        <x:f>Parametros!$D$14*3.5</x:f>
        <x:v>175</x:v>
      </x:c>
      <x:c r="G89" s="41" t="n">
        <x:f>Parametros!$D$14*0</x:f>
        <x:v>0</x:v>
      </x:c>
      <x:c r="H89" s="41" t="str">
        <x:v>Medicina</x:v>
      </x:c>
    </x:row>
    <x:row r="90">
      <x:c r="A90" s="41" t="str">
        <x:v>Central</x:v>
      </x:c>
      <x:c r="B90" s="41" t="str">
        <x:v>Psiquiatría</x:v>
      </x:c>
      <x:c r="C90" s="41" t="n">
        <x:v>2032</x:v>
      </x:c>
      <x:c r="D90" s="41" t="n">
        <x:v>5</x:v>
      </x:c>
      <x:c r="E90" s="41" t="n">
        <x:f>Parametros!$D$14</x:f>
        <x:v>50</x:v>
      </x:c>
      <x:c r="F90" s="41" t="n">
        <x:f>Parametros!$D$14*4.5</x:f>
        <x:v>225</x:v>
      </x:c>
      <x:c r="G90" s="41" t="n">
        <x:f>Parametros!$D$14*0</x:f>
        <x:v>0</x:v>
      </x:c>
      <x:c r="H90" s="41" t="str">
        <x:v>Medicina</x:v>
      </x:c>
    </x:row>
    <x:row r="91">
      <x:c r="A91" s="41" t="str">
        <x:v>Central</x:v>
      </x:c>
      <x:c r="B91" s="41" t="str">
        <x:v>Psiquiatría</x:v>
      </x:c>
      <x:c r="C91" s="41" t="n">
        <x:v>2033</x:v>
      </x:c>
      <x:c r="D91" s="41" t="n">
        <x:v>5</x:v>
      </x:c>
      <x:c r="E91" s="41" t="n">
        <x:f>Parametros!$D$14</x:f>
        <x:v>50</x:v>
      </x:c>
      <x:c r="F91" s="41" t="n">
        <x:f>Parametros!$D$14*5</x:f>
        <x:v>250</x:v>
      </x:c>
      <x:c r="G91" s="41" t="n">
        <x:f>Parametros!$D$14*0.5</x:f>
        <x:v>25</x:v>
      </x:c>
      <x:c r="H91" s="41" t="str">
        <x:v>Medicina</x:v>
      </x:c>
    </x:row>
    <x:row r="92">
      <x:c r="A92" s="41" t="str">
        <x:v>Central</x:v>
      </x:c>
      <x:c r="B92" s="41" t="str">
        <x:v>Psiquiatría</x:v>
      </x:c>
      <x:c r="C92" s="41" t="n">
        <x:v>2034</x:v>
      </x:c>
      <x:c r="D92" s="41" t="n">
        <x:v>5</x:v>
      </x:c>
      <x:c r="E92" s="41" t="n">
        <x:f>Parametros!$D$14</x:f>
        <x:v>50</x:v>
      </x:c>
      <x:c r="F92" s="41" t="n">
        <x:f>Parametros!$D$14*5</x:f>
        <x:v>250</x:v>
      </x:c>
      <x:c r="G92" s="41" t="n">
        <x:f>Parametros!$D$14*1.5</x:f>
        <x:v>75</x:v>
      </x:c>
      <x:c r="H92" s="41" t="str">
        <x:v>Medicina</x:v>
      </x:c>
    </x:row>
    <x:row r="93">
      <x:c r="A93" s="41" t="str">
        <x:v>Central</x:v>
      </x:c>
      <x:c r="B93" s="41" t="str">
        <x:v>Psiquiatría</x:v>
      </x:c>
      <x:c r="C93" s="41" t="n">
        <x:v>2035</x:v>
      </x:c>
      <x:c r="D93" s="41" t="n">
        <x:v>5</x:v>
      </x:c>
      <x:c r="E93" s="41" t="n">
        <x:f>Parametros!$D$14</x:f>
        <x:v>50</x:v>
      </x:c>
      <x:c r="F93" s="41" t="n">
        <x:f>Parametros!$D$14*5</x:f>
        <x:v>250</x:v>
      </x:c>
      <x:c r="G93" s="41" t="n">
        <x:f>Parametros!$D$14*2.5</x:f>
        <x:v>125</x:v>
      </x:c>
      <x:c r="H93" s="41" t="str">
        <x:v>Medicina</x:v>
      </x:c>
    </x:row>
    <x:row r="94">
      <x:c r="A94" s="41" t="str">
        <x:v>Central</x:v>
      </x:c>
      <x:c r="B94" s="41" t="str">
        <x:v>Psiquiatría</x:v>
      </x:c>
      <x:c r="C94" s="41" t="n">
        <x:v>2036</x:v>
      </x:c>
      <x:c r="D94" s="41" t="n">
        <x:v>5</x:v>
      </x:c>
      <x:c r="E94" s="41" t="n">
        <x:f>Parametros!$D$14</x:f>
        <x:v>50</x:v>
      </x:c>
      <x:c r="F94" s="41" t="n">
        <x:f>Parametros!$D$14*5</x:f>
        <x:v>250</x:v>
      </x:c>
      <x:c r="G94" s="41" t="n">
        <x:f>Parametros!$D$14*3.5</x:f>
        <x:v>175</x:v>
      </x:c>
      <x:c r="H94" s="41" t="str">
        <x:v>Medicina</x:v>
      </x:c>
    </x:row>
    <x:row r="95">
      <x:c r="A95" s="41" t="str">
        <x:v>Central</x:v>
      </x:c>
      <x:c r="B95" s="41" t="str">
        <x:v>Psiquiatría infantil</x:v>
      </x:c>
      <x:c r="C95" s="41" t="n">
        <x:v>2027</x:v>
      </x:c>
      <x:c r="D95" s="41" t="n">
        <x:v>5</x:v>
      </x:c>
      <x:c r="E95" s="41" t="n">
        <x:f>Parametros!$D$15</x:f>
        <x:v>25</x:v>
      </x:c>
      <x:c r="F95" s="41" t="n">
        <x:f>Parametros!$D$15*0</x:f>
        <x:v>0</x:v>
      </x:c>
      <x:c r="G95" s="41" t="n">
        <x:f>Parametros!$D$15*0</x:f>
        <x:v>0</x:v>
      </x:c>
      <x:c r="H95" s="41" t="str">
        <x:v>Medicina</x:v>
      </x:c>
    </x:row>
    <x:row r="96">
      <x:c r="A96" s="41" t="str">
        <x:v>Central</x:v>
      </x:c>
      <x:c r="B96" s="41" t="str">
        <x:v>Psiquiatría infantil</x:v>
      </x:c>
      <x:c r="C96" s="41" t="n">
        <x:v>2028</x:v>
      </x:c>
      <x:c r="D96" s="41" t="n">
        <x:v>5</x:v>
      </x:c>
      <x:c r="E96" s="41" t="n">
        <x:f>Parametros!$D$15</x:f>
        <x:v>25</x:v>
      </x:c>
      <x:c r="F96" s="41" t="n">
        <x:f>Parametros!$D$15*0.5</x:f>
        <x:v>12.5</x:v>
      </x:c>
      <x:c r="G96" s="41" t="n">
        <x:f>Parametros!$D$15*0</x:f>
        <x:v>0</x:v>
      </x:c>
      <x:c r="H96" s="41" t="str">
        <x:v>Medicina</x:v>
      </x:c>
    </x:row>
    <x:row r="97">
      <x:c r="A97" s="41" t="str">
        <x:v>Central</x:v>
      </x:c>
      <x:c r="B97" s="41" t="str">
        <x:v>Psiquiatría infantil</x:v>
      </x:c>
      <x:c r="C97" s="41" t="n">
        <x:v>2029</x:v>
      </x:c>
      <x:c r="D97" s="41" t="n">
        <x:v>5</x:v>
      </x:c>
      <x:c r="E97" s="41" t="n">
        <x:f>Parametros!$D$15</x:f>
        <x:v>25</x:v>
      </x:c>
      <x:c r="F97" s="41" t="n">
        <x:f>Parametros!$D$15*1.5</x:f>
        <x:v>37.5</x:v>
      </x:c>
      <x:c r="G97" s="41" t="n">
        <x:f>Parametros!$D$15*0</x:f>
        <x:v>0</x:v>
      </x:c>
      <x:c r="H97" s="41" t="str">
        <x:v>Medicina</x:v>
      </x:c>
    </x:row>
    <x:row r="98">
      <x:c r="A98" s="41" t="str">
        <x:v>Central</x:v>
      </x:c>
      <x:c r="B98" s="41" t="str">
        <x:v>Psiquiatría infantil</x:v>
      </x:c>
      <x:c r="C98" s="41" t="n">
        <x:v>2030</x:v>
      </x:c>
      <x:c r="D98" s="41" t="n">
        <x:v>5</x:v>
      </x:c>
      <x:c r="E98" s="41" t="n">
        <x:f>Parametros!$D$15</x:f>
        <x:v>25</x:v>
      </x:c>
      <x:c r="F98" s="41" t="n">
        <x:f>Parametros!$D$15*2.5</x:f>
        <x:v>62.5</x:v>
      </x:c>
      <x:c r="G98" s="41" t="n">
        <x:f>Parametros!$D$15*0</x:f>
        <x:v>0</x:v>
      </x:c>
      <x:c r="H98" s="41" t="str">
        <x:v>Medicina</x:v>
      </x:c>
    </x:row>
    <x:row r="99">
      <x:c r="A99" s="41" t="str">
        <x:v>Central</x:v>
      </x:c>
      <x:c r="B99" s="41" t="str">
        <x:v>Psiquiatría infantil</x:v>
      </x:c>
      <x:c r="C99" s="41" t="n">
        <x:v>2031</x:v>
      </x:c>
      <x:c r="D99" s="41" t="n">
        <x:v>5</x:v>
      </x:c>
      <x:c r="E99" s="41" t="n">
        <x:f>Parametros!$D$15</x:f>
        <x:v>25</x:v>
      </x:c>
      <x:c r="F99" s="41" t="n">
        <x:f>Parametros!$D$15*3.5</x:f>
        <x:v>87.5</x:v>
      </x:c>
      <x:c r="G99" s="41" t="n">
        <x:f>Parametros!$D$15*0</x:f>
        <x:v>0</x:v>
      </x:c>
      <x:c r="H99" s="41" t="str">
        <x:v>Medicina</x:v>
      </x:c>
    </x:row>
    <x:row r="100">
      <x:c r="A100" s="41" t="str">
        <x:v>Central</x:v>
      </x:c>
      <x:c r="B100" s="41" t="str">
        <x:v>Psiquiatría infantil</x:v>
      </x:c>
      <x:c r="C100" s="41" t="n">
        <x:v>2032</x:v>
      </x:c>
      <x:c r="D100" s="41" t="n">
        <x:v>5</x:v>
      </x:c>
      <x:c r="E100" s="41" t="n">
        <x:f>Parametros!$D$15</x:f>
        <x:v>25</x:v>
      </x:c>
      <x:c r="F100" s="41" t="n">
        <x:f>Parametros!$D$15*4.5</x:f>
        <x:v>112.5</x:v>
      </x:c>
      <x:c r="G100" s="41" t="n">
        <x:f>Parametros!$D$15*0</x:f>
        <x:v>0</x:v>
      </x:c>
      <x:c r="H100" s="41" t="str">
        <x:v>Medicina</x:v>
      </x:c>
    </x:row>
    <x:row r="101">
      <x:c r="A101" s="41" t="str">
        <x:v>Central</x:v>
      </x:c>
      <x:c r="B101" s="41" t="str">
        <x:v>Psiquiatría infantil</x:v>
      </x:c>
      <x:c r="C101" s="41" t="n">
        <x:v>2033</x:v>
      </x:c>
      <x:c r="D101" s="41" t="n">
        <x:v>5</x:v>
      </x:c>
      <x:c r="E101" s="41" t="n">
        <x:f>Parametros!$D$15</x:f>
        <x:v>25</x:v>
      </x:c>
      <x:c r="F101" s="41" t="n">
        <x:f>Parametros!$D$15*5</x:f>
        <x:v>125</x:v>
      </x:c>
      <x:c r="G101" s="41" t="n">
        <x:f>Parametros!$D$15*0.5</x:f>
        <x:v>12.5</x:v>
      </x:c>
      <x:c r="H101" s="41" t="str">
        <x:v>Medicina</x:v>
      </x:c>
    </x:row>
    <x:row r="102">
      <x:c r="A102" s="41" t="str">
        <x:v>Central</x:v>
      </x:c>
      <x:c r="B102" s="41" t="str">
        <x:v>Psiquiatría infantil</x:v>
      </x:c>
      <x:c r="C102" s="41" t="n">
        <x:v>2034</x:v>
      </x:c>
      <x:c r="D102" s="41" t="n">
        <x:v>5</x:v>
      </x:c>
      <x:c r="E102" s="41" t="n">
        <x:f>Parametros!$D$15</x:f>
        <x:v>25</x:v>
      </x:c>
      <x:c r="F102" s="41" t="n">
        <x:f>Parametros!$D$15*5</x:f>
        <x:v>125</x:v>
      </x:c>
      <x:c r="G102" s="41" t="n">
        <x:f>Parametros!$D$15*1.5</x:f>
        <x:v>37.5</x:v>
      </x:c>
      <x:c r="H102" s="41" t="str">
        <x:v>Medicina</x:v>
      </x:c>
    </x:row>
    <x:row r="103">
      <x:c r="A103" s="41" t="str">
        <x:v>Central</x:v>
      </x:c>
      <x:c r="B103" s="41" t="str">
        <x:v>Psiquiatría infantil</x:v>
      </x:c>
      <x:c r="C103" s="41" t="n">
        <x:v>2035</x:v>
      </x:c>
      <x:c r="D103" s="41" t="n">
        <x:v>5</x:v>
      </x:c>
      <x:c r="E103" s="41" t="n">
        <x:f>Parametros!$D$15</x:f>
        <x:v>25</x:v>
      </x:c>
      <x:c r="F103" s="41" t="n">
        <x:f>Parametros!$D$15*5</x:f>
        <x:v>125</x:v>
      </x:c>
      <x:c r="G103" s="41" t="n">
        <x:f>Parametros!$D$15*2.5</x:f>
        <x:v>62.5</x:v>
      </x:c>
      <x:c r="H103" s="41" t="str">
        <x:v>Medicina</x:v>
      </x:c>
    </x:row>
    <x:row r="104">
      <x:c r="A104" s="41" t="str">
        <x:v>Central</x:v>
      </x:c>
      <x:c r="B104" s="41" t="str">
        <x:v>Psiquiatría infantil</x:v>
      </x:c>
      <x:c r="C104" s="41" t="n">
        <x:v>2036</x:v>
      </x:c>
      <x:c r="D104" s="41" t="n">
        <x:v>5</x:v>
      </x:c>
      <x:c r="E104" s="41" t="n">
        <x:f>Parametros!$D$15</x:f>
        <x:v>25</x:v>
      </x:c>
      <x:c r="F104" s="41" t="n">
        <x:f>Parametros!$D$15*5</x:f>
        <x:v>125</x:v>
      </x:c>
      <x:c r="G104" s="41" t="n">
        <x:f>Parametros!$D$15*3.5</x:f>
        <x:v>87.5</x:v>
      </x:c>
      <x:c r="H104" s="41" t="str">
        <x:v>Medicina</x:v>
      </x:c>
    </x:row>
    <x:row r="105">
      <x:c r="A105" s="41" t="str">
        <x:v>Central</x:v>
      </x:c>
      <x:c r="B105" s="41" t="str">
        <x:v>Psicología Clínica</x:v>
      </x:c>
      <x:c r="C105" s="41" t="n">
        <x:v>2027</x:v>
      </x:c>
      <x:c r="D105" s="41" t="n">
        <x:v>4</x:v>
      </x:c>
      <x:c r="E105" s="41" t="n">
        <x:f>Parametros!$D$16</x:f>
        <x:v>100</x:v>
      </x:c>
      <x:c r="F105" s="41" t="n">
        <x:f>Parametros!$D$16*0</x:f>
        <x:v>0</x:v>
      </x:c>
      <x:c r="G105" s="41" t="n">
        <x:f>Parametros!$D$16*0</x:f>
        <x:v>0</x:v>
      </x:c>
      <x:c r="H105" s="41" t="str">
        <x:v>Psicología</x:v>
      </x:c>
    </x:row>
    <x:row r="106">
      <x:c r="A106" s="41" t="str">
        <x:v>Central</x:v>
      </x:c>
      <x:c r="B106" s="41" t="str">
        <x:v>Psicología Clínica</x:v>
      </x:c>
      <x:c r="C106" s="41" t="n">
        <x:v>2028</x:v>
      </x:c>
      <x:c r="D106" s="41" t="n">
        <x:v>4</x:v>
      </x:c>
      <x:c r="E106" s="41" t="n">
        <x:f>Parametros!$D$16</x:f>
        <x:v>100</x:v>
      </x:c>
      <x:c r="F106" s="41" t="n">
        <x:f>Parametros!$D$16*0.5</x:f>
        <x:v>50</x:v>
      </x:c>
      <x:c r="G106" s="41" t="n">
        <x:f>Parametros!$D$16*0</x:f>
        <x:v>0</x:v>
      </x:c>
      <x:c r="H106" s="41" t="str">
        <x:v>Psicología</x:v>
      </x:c>
    </x:row>
    <x:row r="107">
      <x:c r="A107" s="41" t="str">
        <x:v>Central</x:v>
      </x:c>
      <x:c r="B107" s="41" t="str">
        <x:v>Psicología Clínica</x:v>
      </x:c>
      <x:c r="C107" s="41" t="n">
        <x:v>2029</x:v>
      </x:c>
      <x:c r="D107" s="41" t="n">
        <x:v>4</x:v>
      </x:c>
      <x:c r="E107" s="41" t="n">
        <x:f>Parametros!$D$16</x:f>
        <x:v>100</x:v>
      </x:c>
      <x:c r="F107" s="41" t="n">
        <x:f>Parametros!$D$16*1.5</x:f>
        <x:v>150</x:v>
      </x:c>
      <x:c r="G107" s="41" t="n">
        <x:f>Parametros!$D$16*0</x:f>
        <x:v>0</x:v>
      </x:c>
      <x:c r="H107" s="41" t="str">
        <x:v>Psicología</x:v>
      </x:c>
    </x:row>
    <x:row r="108">
      <x:c r="A108" s="41" t="str">
        <x:v>Central</x:v>
      </x:c>
      <x:c r="B108" s="41" t="str">
        <x:v>Psicología Clínica</x:v>
      </x:c>
      <x:c r="C108" s="41" t="n">
        <x:v>2030</x:v>
      </x:c>
      <x:c r="D108" s="41" t="n">
        <x:v>4</x:v>
      </x:c>
      <x:c r="E108" s="41" t="n">
        <x:f>Parametros!$D$16</x:f>
        <x:v>100</x:v>
      </x:c>
      <x:c r="F108" s="41" t="n">
        <x:f>Parametros!$D$16*2.5</x:f>
        <x:v>250</x:v>
      </x:c>
      <x:c r="G108" s="41" t="n">
        <x:f>Parametros!$D$16*0</x:f>
        <x:v>0</x:v>
      </x:c>
      <x:c r="H108" s="41" t="str">
        <x:v>Psicología</x:v>
      </x:c>
    </x:row>
    <x:row r="109">
      <x:c r="A109" s="41" t="str">
        <x:v>Central</x:v>
      </x:c>
      <x:c r="B109" s="41" t="str">
        <x:v>Psicología Clínica</x:v>
      </x:c>
      <x:c r="C109" s="41" t="n">
        <x:v>2031</x:v>
      </x:c>
      <x:c r="D109" s="41" t="n">
        <x:v>4</x:v>
      </x:c>
      <x:c r="E109" s="41" t="n">
        <x:f>Parametros!$D$16</x:f>
        <x:v>100</x:v>
      </x:c>
      <x:c r="F109" s="41" t="n">
        <x:f>Parametros!$D$16*3.5</x:f>
        <x:v>350</x:v>
      </x:c>
      <x:c r="G109" s="41" t="n">
        <x:f>Parametros!$D$16*0</x:f>
        <x:v>0</x:v>
      </x:c>
      <x:c r="H109" s="41" t="str">
        <x:v>Psicología</x:v>
      </x:c>
    </x:row>
    <x:row r="110">
      <x:c r="A110" s="41" t="str">
        <x:v>Central</x:v>
      </x:c>
      <x:c r="B110" s="41" t="str">
        <x:v>Psicología Clínica</x:v>
      </x:c>
      <x:c r="C110" s="41" t="n">
        <x:v>2032</x:v>
      </x:c>
      <x:c r="D110" s="41" t="n">
        <x:v>4</x:v>
      </x:c>
      <x:c r="E110" s="41" t="n">
        <x:f>Parametros!$D$16</x:f>
        <x:v>100</x:v>
      </x:c>
      <x:c r="F110" s="41" t="n">
        <x:f>Parametros!$D$16*4</x:f>
        <x:v>400</x:v>
      </x:c>
      <x:c r="G110" s="41" t="n">
        <x:f>Parametros!$D$16*0.5</x:f>
        <x:v>50</x:v>
      </x:c>
      <x:c r="H110" s="41" t="str">
        <x:v>Psicología</x:v>
      </x:c>
    </x:row>
    <x:row r="111">
      <x:c r="A111" s="41" t="str">
        <x:v>Central</x:v>
      </x:c>
      <x:c r="B111" s="41" t="str">
        <x:v>Psicología Clínica</x:v>
      </x:c>
      <x:c r="C111" s="41" t="n">
        <x:v>2033</x:v>
      </x:c>
      <x:c r="D111" s="41" t="n">
        <x:v>4</x:v>
      </x:c>
      <x:c r="E111" s="41" t="n">
        <x:f>Parametros!$D$16</x:f>
        <x:v>100</x:v>
      </x:c>
      <x:c r="F111" s="41" t="n">
        <x:f>Parametros!$D$16*4</x:f>
        <x:v>400</x:v>
      </x:c>
      <x:c r="G111" s="41" t="n">
        <x:f>Parametros!$D$16*1.5</x:f>
        <x:v>150</x:v>
      </x:c>
      <x:c r="H111" s="41" t="str">
        <x:v>Psicología</x:v>
      </x:c>
    </x:row>
    <x:row r="112">
      <x:c r="A112" s="41" t="str">
        <x:v>Central</x:v>
      </x:c>
      <x:c r="B112" s="41" t="str">
        <x:v>Psicología Clínica</x:v>
      </x:c>
      <x:c r="C112" s="41" t="n">
        <x:v>2034</x:v>
      </x:c>
      <x:c r="D112" s="41" t="n">
        <x:v>4</x:v>
      </x:c>
      <x:c r="E112" s="41" t="n">
        <x:f>Parametros!$D$16</x:f>
        <x:v>100</x:v>
      </x:c>
      <x:c r="F112" s="41" t="n">
        <x:f>Parametros!$D$16*4</x:f>
        <x:v>400</x:v>
      </x:c>
      <x:c r="G112" s="41" t="n">
        <x:f>Parametros!$D$16*2.5</x:f>
        <x:v>250</x:v>
      </x:c>
      <x:c r="H112" s="41" t="str">
        <x:v>Psicología</x:v>
      </x:c>
    </x:row>
    <x:row r="113">
      <x:c r="A113" s="41" t="str">
        <x:v>Central</x:v>
      </x:c>
      <x:c r="B113" s="41" t="str">
        <x:v>Psicología Clínica</x:v>
      </x:c>
      <x:c r="C113" s="41" t="n">
        <x:v>2035</x:v>
      </x:c>
      <x:c r="D113" s="41" t="n">
        <x:v>4</x:v>
      </x:c>
      <x:c r="E113" s="41" t="n">
        <x:f>Parametros!$D$16</x:f>
        <x:v>100</x:v>
      </x:c>
      <x:c r="F113" s="41" t="n">
        <x:f>Parametros!$D$16*4</x:f>
        <x:v>400</x:v>
      </x:c>
      <x:c r="G113" s="41" t="n">
        <x:f>Parametros!$D$16*3.5</x:f>
        <x:v>350</x:v>
      </x:c>
      <x:c r="H113" s="41" t="str">
        <x:v>Psicología</x:v>
      </x:c>
    </x:row>
    <x:row r="114">
      <x:c r="A114" s="41" t="str">
        <x:v>Central</x:v>
      </x:c>
      <x:c r="B114" s="41" t="str">
        <x:v>Psicología Clínica</x:v>
      </x:c>
      <x:c r="C114" s="41" t="n">
        <x:v>2036</x:v>
      </x:c>
      <x:c r="D114" s="41" t="n">
        <x:v>4</x:v>
      </x:c>
      <x:c r="E114" s="41" t="n">
        <x:f>Parametros!$D$16</x:f>
        <x:v>100</x:v>
      </x:c>
      <x:c r="F114" s="41" t="n">
        <x:f>Parametros!$D$16*4</x:f>
        <x:v>400</x:v>
      </x:c>
      <x:c r="G114" s="41" t="n">
        <x:f>Parametros!$D$16*4.5</x:f>
        <x:v>450</x:v>
      </x:c>
      <x:c r="H114" s="41" t="str">
        <x:v>Psicología</x:v>
      </x:c>
    </x:row>
    <x:row r="115">
      <x:c r="A115" s="41" t="str">
        <x:v>Central</x:v>
      </x:c>
      <x:c r="B115" s="41" t="str">
        <x:v>EIR Familiar</x:v>
      </x:c>
      <x:c r="C115" s="41" t="n">
        <x:v>2027</x:v>
      </x:c>
      <x:c r="D115" s="41" t="n">
        <x:v>2</x:v>
      </x:c>
      <x:c r="E115" s="41" t="n">
        <x:f>Parametros!$D$17</x:f>
        <x:v>250</x:v>
      </x:c>
      <x:c r="F115" s="41" t="n">
        <x:f>Parametros!$D$17*0</x:f>
        <x:v>0</x:v>
      </x:c>
      <x:c r="G115" s="41" t="n">
        <x:f>Parametros!$D$17*0</x:f>
        <x:v>0</x:v>
      </x:c>
      <x:c r="H115" s="41" t="str">
        <x:v>Enfermería</x:v>
      </x:c>
    </x:row>
    <x:row r="116">
      <x:c r="A116" s="41" t="str">
        <x:v>Central</x:v>
      </x:c>
      <x:c r="B116" s="41" t="str">
        <x:v>EIR Familiar</x:v>
      </x:c>
      <x:c r="C116" s="41" t="n">
        <x:v>2028</x:v>
      </x:c>
      <x:c r="D116" s="41" t="n">
        <x:v>2</x:v>
      </x:c>
      <x:c r="E116" s="41" t="n">
        <x:f>Parametros!$D$17</x:f>
        <x:v>250</x:v>
      </x:c>
      <x:c r="F116" s="41" t="n">
        <x:f>Parametros!$D$17*0.5</x:f>
        <x:v>125</x:v>
      </x:c>
      <x:c r="G116" s="41" t="n">
        <x:f>Parametros!$D$17*0</x:f>
        <x:v>0</x:v>
      </x:c>
      <x:c r="H116" s="41" t="str">
        <x:v>Enfermería</x:v>
      </x:c>
    </x:row>
    <x:row r="117">
      <x:c r="A117" s="41" t="str">
        <x:v>Central</x:v>
      </x:c>
      <x:c r="B117" s="41" t="str">
        <x:v>EIR Familiar</x:v>
      </x:c>
      <x:c r="C117" s="41" t="n">
        <x:v>2029</x:v>
      </x:c>
      <x:c r="D117" s="41" t="n">
        <x:v>2</x:v>
      </x:c>
      <x:c r="E117" s="41" t="n">
        <x:f>Parametros!$D$17</x:f>
        <x:v>250</x:v>
      </x:c>
      <x:c r="F117" s="41" t="n">
        <x:f>Parametros!$D$17*1.5</x:f>
        <x:v>375</x:v>
      </x:c>
      <x:c r="G117" s="41" t="n">
        <x:f>Parametros!$D$17*0</x:f>
        <x:v>0</x:v>
      </x:c>
      <x:c r="H117" s="41" t="str">
        <x:v>Enfermería</x:v>
      </x:c>
    </x:row>
    <x:row r="118">
      <x:c r="A118" s="41" t="str">
        <x:v>Central</x:v>
      </x:c>
      <x:c r="B118" s="41" t="str">
        <x:v>EIR Familiar</x:v>
      </x:c>
      <x:c r="C118" s="41" t="n">
        <x:v>2030</x:v>
      </x:c>
      <x:c r="D118" s="41" t="n">
        <x:v>2</x:v>
      </x:c>
      <x:c r="E118" s="41" t="n">
        <x:f>Parametros!$D$17</x:f>
        <x:v>250</x:v>
      </x:c>
      <x:c r="F118" s="41" t="n">
        <x:f>Parametros!$D$17*2</x:f>
        <x:v>500</x:v>
      </x:c>
      <x:c r="G118" s="41" t="n">
        <x:f>Parametros!$D$17*0.5</x:f>
        <x:v>125</x:v>
      </x:c>
      <x:c r="H118" s="41" t="str">
        <x:v>Enfermería</x:v>
      </x:c>
    </x:row>
    <x:row r="119">
      <x:c r="A119" s="41" t="str">
        <x:v>Central</x:v>
      </x:c>
      <x:c r="B119" s="41" t="str">
        <x:v>EIR Familiar</x:v>
      </x:c>
      <x:c r="C119" s="41" t="n">
        <x:v>2031</x:v>
      </x:c>
      <x:c r="D119" s="41" t="n">
        <x:v>2</x:v>
      </x:c>
      <x:c r="E119" s="41" t="n">
        <x:f>Parametros!$D$17</x:f>
        <x:v>250</x:v>
      </x:c>
      <x:c r="F119" s="41" t="n">
        <x:f>Parametros!$D$17*2</x:f>
        <x:v>500</x:v>
      </x:c>
      <x:c r="G119" s="41" t="n">
        <x:f>Parametros!$D$17*1.5</x:f>
        <x:v>375</x:v>
      </x:c>
      <x:c r="H119" s="41" t="str">
        <x:v>Enfermería</x:v>
      </x:c>
    </x:row>
    <x:row r="120">
      <x:c r="A120" s="41" t="str">
        <x:v>Central</x:v>
      </x:c>
      <x:c r="B120" s="41" t="str">
        <x:v>EIR Familiar</x:v>
      </x:c>
      <x:c r="C120" s="41" t="n">
        <x:v>2032</x:v>
      </x:c>
      <x:c r="D120" s="41" t="n">
        <x:v>2</x:v>
      </x:c>
      <x:c r="E120" s="41" t="n">
        <x:f>Parametros!$D$17</x:f>
        <x:v>250</x:v>
      </x:c>
      <x:c r="F120" s="41" t="n">
        <x:f>Parametros!$D$17*2</x:f>
        <x:v>500</x:v>
      </x:c>
      <x:c r="G120" s="41" t="n">
        <x:f>Parametros!$D$17*2.5</x:f>
        <x:v>625</x:v>
      </x:c>
      <x:c r="H120" s="41" t="str">
        <x:v>Enfermería</x:v>
      </x:c>
    </x:row>
    <x:row r="121">
      <x:c r="A121" s="41" t="str">
        <x:v>Central</x:v>
      </x:c>
      <x:c r="B121" s="41" t="str">
        <x:v>EIR Familiar</x:v>
      </x:c>
      <x:c r="C121" s="41" t="n">
        <x:v>2033</x:v>
      </x:c>
      <x:c r="D121" s="41" t="n">
        <x:v>2</x:v>
      </x:c>
      <x:c r="E121" s="41" t="n">
        <x:f>Parametros!$D$17</x:f>
        <x:v>250</x:v>
      </x:c>
      <x:c r="F121" s="41" t="n">
        <x:f>Parametros!$D$17*2</x:f>
        <x:v>500</x:v>
      </x:c>
      <x:c r="G121" s="41" t="n">
        <x:f>Parametros!$D$17*3.5</x:f>
        <x:v>875</x:v>
      </x:c>
      <x:c r="H121" s="41" t="str">
        <x:v>Enfermería</x:v>
      </x:c>
    </x:row>
    <x:row r="122">
      <x:c r="A122" s="41" t="str">
        <x:v>Central</x:v>
      </x:c>
      <x:c r="B122" s="41" t="str">
        <x:v>EIR Familiar</x:v>
      </x:c>
      <x:c r="C122" s="41" t="n">
        <x:v>2034</x:v>
      </x:c>
      <x:c r="D122" s="41" t="n">
        <x:v>2</x:v>
      </x:c>
      <x:c r="E122" s="41" t="n">
        <x:f>Parametros!$D$17</x:f>
        <x:v>250</x:v>
      </x:c>
      <x:c r="F122" s="41" t="n">
        <x:f>Parametros!$D$17*2</x:f>
        <x:v>500</x:v>
      </x:c>
      <x:c r="G122" s="41" t="n">
        <x:f>Parametros!$D$17*4.5</x:f>
        <x:v>1125</x:v>
      </x:c>
      <x:c r="H122" s="41" t="str">
        <x:v>Enfermería</x:v>
      </x:c>
    </x:row>
    <x:row r="123">
      <x:c r="A123" s="41" t="str">
        <x:v>Central</x:v>
      </x:c>
      <x:c r="B123" s="41" t="str">
        <x:v>EIR Familiar</x:v>
      </x:c>
      <x:c r="C123" s="41" t="n">
        <x:v>2035</x:v>
      </x:c>
      <x:c r="D123" s="41" t="n">
        <x:v>2</x:v>
      </x:c>
      <x:c r="E123" s="41" t="n">
        <x:f>Parametros!$D$17</x:f>
        <x:v>250</x:v>
      </x:c>
      <x:c r="F123" s="41" t="n">
        <x:f>Parametros!$D$17*2</x:f>
        <x:v>500</x:v>
      </x:c>
      <x:c r="G123" s="41" t="n">
        <x:f>Parametros!$D$17*5.5</x:f>
        <x:v>1375</x:v>
      </x:c>
      <x:c r="H123" s="41" t="str">
        <x:v>Enfermería</x:v>
      </x:c>
    </x:row>
    <x:row r="124">
      <x:c r="A124" s="41" t="str">
        <x:v>Central</x:v>
      </x:c>
      <x:c r="B124" s="41" t="str">
        <x:v>EIR Familiar</x:v>
      </x:c>
      <x:c r="C124" s="41" t="n">
        <x:v>2036</x:v>
      </x:c>
      <x:c r="D124" s="41" t="n">
        <x:v>2</x:v>
      </x:c>
      <x:c r="E124" s="41" t="n">
        <x:f>Parametros!$D$17</x:f>
        <x:v>250</x:v>
      </x:c>
      <x:c r="F124" s="41" t="n">
        <x:f>Parametros!$D$17*2</x:f>
        <x:v>500</x:v>
      </x:c>
      <x:c r="G124" s="41" t="n">
        <x:f>Parametros!$D$17*6.5</x:f>
        <x:v>1625</x:v>
      </x:c>
      <x:c r="H124" s="41" t="str">
        <x:v>Enfermería</x:v>
      </x:c>
    </x:row>
    <x:row r="125">
      <x:c r="A125" s="41" t="str">
        <x:v>Central</x:v>
      </x:c>
      <x:c r="B125" s="41" t="str">
        <x:v>EIR Salud Mental</x:v>
      </x:c>
      <x:c r="C125" s="41" t="n">
        <x:v>2027</x:v>
      </x:c>
      <x:c r="D125" s="41" t="n">
        <x:v>2</x:v>
      </x:c>
      <x:c r="E125" s="41" t="n">
        <x:f>Parametros!$D$18</x:f>
        <x:v>100</x:v>
      </x:c>
      <x:c r="F125" s="41" t="n">
        <x:f>Parametros!$D$18*0</x:f>
        <x:v>0</x:v>
      </x:c>
      <x:c r="G125" s="41" t="n">
        <x:f>Parametros!$D$18*0</x:f>
        <x:v>0</x:v>
      </x:c>
      <x:c r="H125" s="41" t="str">
        <x:v>Enfermería</x:v>
      </x:c>
    </x:row>
    <x:row r="126">
      <x:c r="A126" s="41" t="str">
        <x:v>Central</x:v>
      </x:c>
      <x:c r="B126" s="41" t="str">
        <x:v>EIR Salud Mental</x:v>
      </x:c>
      <x:c r="C126" s="41" t="n">
        <x:v>2028</x:v>
      </x:c>
      <x:c r="D126" s="41" t="n">
        <x:v>2</x:v>
      </x:c>
      <x:c r="E126" s="41" t="n">
        <x:f>Parametros!$D$18</x:f>
        <x:v>100</x:v>
      </x:c>
      <x:c r="F126" s="41" t="n">
        <x:f>Parametros!$D$18*0.5</x:f>
        <x:v>50</x:v>
      </x:c>
      <x:c r="G126" s="41" t="n">
        <x:f>Parametros!$D$18*0</x:f>
        <x:v>0</x:v>
      </x:c>
      <x:c r="H126" s="41" t="str">
        <x:v>Enfermería</x:v>
      </x:c>
    </x:row>
    <x:row r="127">
      <x:c r="A127" s="41" t="str">
        <x:v>Central</x:v>
      </x:c>
      <x:c r="B127" s="41" t="str">
        <x:v>EIR Salud Mental</x:v>
      </x:c>
      <x:c r="C127" s="41" t="n">
        <x:v>2029</x:v>
      </x:c>
      <x:c r="D127" s="41" t="n">
        <x:v>2</x:v>
      </x:c>
      <x:c r="E127" s="41" t="n">
        <x:f>Parametros!$D$18</x:f>
        <x:v>100</x:v>
      </x:c>
      <x:c r="F127" s="41" t="n">
        <x:f>Parametros!$D$18*1.5</x:f>
        <x:v>150</x:v>
      </x:c>
      <x:c r="G127" s="41" t="n">
        <x:f>Parametros!$D$18*0</x:f>
        <x:v>0</x:v>
      </x:c>
      <x:c r="H127" s="41" t="str">
        <x:v>Enfermería</x:v>
      </x:c>
    </x:row>
    <x:row r="128">
      <x:c r="A128" s="41" t="str">
        <x:v>Central</x:v>
      </x:c>
      <x:c r="B128" s="41" t="str">
        <x:v>EIR Salud Mental</x:v>
      </x:c>
      <x:c r="C128" s="41" t="n">
        <x:v>2030</x:v>
      </x:c>
      <x:c r="D128" s="41" t="n">
        <x:v>2</x:v>
      </x:c>
      <x:c r="E128" s="41" t="n">
        <x:f>Parametros!$D$18</x:f>
        <x:v>100</x:v>
      </x:c>
      <x:c r="F128" s="41" t="n">
        <x:f>Parametros!$D$18*2</x:f>
        <x:v>200</x:v>
      </x:c>
      <x:c r="G128" s="41" t="n">
        <x:f>Parametros!$D$18*0.5</x:f>
        <x:v>50</x:v>
      </x:c>
      <x:c r="H128" s="41" t="str">
        <x:v>Enfermería</x:v>
      </x:c>
    </x:row>
    <x:row r="129">
      <x:c r="A129" s="41" t="str">
        <x:v>Central</x:v>
      </x:c>
      <x:c r="B129" s="41" t="str">
        <x:v>EIR Salud Mental</x:v>
      </x:c>
      <x:c r="C129" s="41" t="n">
        <x:v>2031</x:v>
      </x:c>
      <x:c r="D129" s="41" t="n">
        <x:v>2</x:v>
      </x:c>
      <x:c r="E129" s="41" t="n">
        <x:f>Parametros!$D$18</x:f>
        <x:v>100</x:v>
      </x:c>
      <x:c r="F129" s="41" t="n">
        <x:f>Parametros!$D$18*2</x:f>
        <x:v>200</x:v>
      </x:c>
      <x:c r="G129" s="41" t="n">
        <x:f>Parametros!$D$18*1.5</x:f>
        <x:v>150</x:v>
      </x:c>
      <x:c r="H129" s="41" t="str">
        <x:v>Enfermería</x:v>
      </x:c>
    </x:row>
    <x:row r="130">
      <x:c r="A130" s="41" t="str">
        <x:v>Central</x:v>
      </x:c>
      <x:c r="B130" s="41" t="str">
        <x:v>EIR Salud Mental</x:v>
      </x:c>
      <x:c r="C130" s="41" t="n">
        <x:v>2032</x:v>
      </x:c>
      <x:c r="D130" s="41" t="n">
        <x:v>2</x:v>
      </x:c>
      <x:c r="E130" s="41" t="n">
        <x:f>Parametros!$D$18</x:f>
        <x:v>100</x:v>
      </x:c>
      <x:c r="F130" s="41" t="n">
        <x:f>Parametros!$D$18*2</x:f>
        <x:v>200</x:v>
      </x:c>
      <x:c r="G130" s="41" t="n">
        <x:f>Parametros!$D$18*2.5</x:f>
        <x:v>250</x:v>
      </x:c>
      <x:c r="H130" s="41" t="str">
        <x:v>Enfermería</x:v>
      </x:c>
    </x:row>
    <x:row r="131">
      <x:c r="A131" s="41" t="str">
        <x:v>Central</x:v>
      </x:c>
      <x:c r="B131" s="41" t="str">
        <x:v>EIR Salud Mental</x:v>
      </x:c>
      <x:c r="C131" s="41" t="n">
        <x:v>2033</x:v>
      </x:c>
      <x:c r="D131" s="41" t="n">
        <x:v>2</x:v>
      </x:c>
      <x:c r="E131" s="41" t="n">
        <x:f>Parametros!$D$18</x:f>
        <x:v>100</x:v>
      </x:c>
      <x:c r="F131" s="41" t="n">
        <x:f>Parametros!$D$18*2</x:f>
        <x:v>200</x:v>
      </x:c>
      <x:c r="G131" s="41" t="n">
        <x:f>Parametros!$D$18*3.5</x:f>
        <x:v>350</x:v>
      </x:c>
      <x:c r="H131" s="41" t="str">
        <x:v>Enfermería</x:v>
      </x:c>
    </x:row>
    <x:row r="132">
      <x:c r="A132" s="41" t="str">
        <x:v>Central</x:v>
      </x:c>
      <x:c r="B132" s="41" t="str">
        <x:v>EIR Salud Mental</x:v>
      </x:c>
      <x:c r="C132" s="41" t="n">
        <x:v>2034</x:v>
      </x:c>
      <x:c r="D132" s="41" t="n">
        <x:v>2</x:v>
      </x:c>
      <x:c r="E132" s="41" t="n">
        <x:f>Parametros!$D$18</x:f>
        <x:v>100</x:v>
      </x:c>
      <x:c r="F132" s="41" t="n">
        <x:f>Parametros!$D$18*2</x:f>
        <x:v>200</x:v>
      </x:c>
      <x:c r="G132" s="41" t="n">
        <x:f>Parametros!$D$18*4.5</x:f>
        <x:v>450</x:v>
      </x:c>
      <x:c r="H132" s="41" t="str">
        <x:v>Enfermería</x:v>
      </x:c>
    </x:row>
    <x:row r="133">
      <x:c r="A133" s="41" t="str">
        <x:v>Central</x:v>
      </x:c>
      <x:c r="B133" s="41" t="str">
        <x:v>EIR Salud Mental</x:v>
      </x:c>
      <x:c r="C133" s="41" t="n">
        <x:v>2035</x:v>
      </x:c>
      <x:c r="D133" s="41" t="n">
        <x:v>2</x:v>
      </x:c>
      <x:c r="E133" s="41" t="n">
        <x:f>Parametros!$D$18</x:f>
        <x:v>100</x:v>
      </x:c>
      <x:c r="F133" s="41" t="n">
        <x:f>Parametros!$D$18*2</x:f>
        <x:v>200</x:v>
      </x:c>
      <x:c r="G133" s="41" t="n">
        <x:f>Parametros!$D$18*5.5</x:f>
        <x:v>550</x:v>
      </x:c>
      <x:c r="H133" s="41" t="str">
        <x:v>Enfermería</x:v>
      </x:c>
    </x:row>
    <x:row r="134">
      <x:c r="A134" s="41" t="str">
        <x:v>Central</x:v>
      </x:c>
      <x:c r="B134" s="41" t="str">
        <x:v>EIR Salud Mental</x:v>
      </x:c>
      <x:c r="C134" s="41" t="n">
        <x:v>2036</x:v>
      </x:c>
      <x:c r="D134" s="41" t="n">
        <x:v>2</x:v>
      </x:c>
      <x:c r="E134" s="41" t="n">
        <x:f>Parametros!$D$18</x:f>
        <x:v>100</x:v>
      </x:c>
      <x:c r="F134" s="41" t="n">
        <x:f>Parametros!$D$18*2</x:f>
        <x:v>200</x:v>
      </x:c>
      <x:c r="G134" s="41" t="n">
        <x:f>Parametros!$D$18*6.5</x:f>
        <x:v>650</x:v>
      </x:c>
      <x:c r="H134" s="41" t="str">
        <x:v>Enfermería</x:v>
      </x:c>
    </x:row>
    <x:row r="135">
      <x:c r="A135" s="41" t="str">
        <x:v>Central</x:v>
      </x:c>
      <x:c r="B135" s="41" t="str">
        <x:v>EIR Geriátrica</x:v>
      </x:c>
      <x:c r="C135" s="41" t="n">
        <x:v>2027</x:v>
      </x:c>
      <x:c r="D135" s="41" t="n">
        <x:v>2</x:v>
      </x:c>
      <x:c r="E135" s="41" t="n">
        <x:f>Parametros!$D$19</x:f>
        <x:v>50</x:v>
      </x:c>
      <x:c r="F135" s="41" t="n">
        <x:f>Parametros!$D$19*0</x:f>
        <x:v>0</x:v>
      </x:c>
      <x:c r="G135" s="41" t="n">
        <x:f>Parametros!$D$19*0</x:f>
        <x:v>0</x:v>
      </x:c>
      <x:c r="H135" s="41" t="str">
        <x:v>Enfermería</x:v>
      </x:c>
    </x:row>
    <x:row r="136">
      <x:c r="A136" s="41" t="str">
        <x:v>Central</x:v>
      </x:c>
      <x:c r="B136" s="41" t="str">
        <x:v>EIR Geriátrica</x:v>
      </x:c>
      <x:c r="C136" s="41" t="n">
        <x:v>2028</x:v>
      </x:c>
      <x:c r="D136" s="41" t="n">
        <x:v>2</x:v>
      </x:c>
      <x:c r="E136" s="41" t="n">
        <x:f>Parametros!$D$19</x:f>
        <x:v>50</x:v>
      </x:c>
      <x:c r="F136" s="41" t="n">
        <x:f>Parametros!$D$19*0.5</x:f>
        <x:v>25</x:v>
      </x:c>
      <x:c r="G136" s="41" t="n">
        <x:f>Parametros!$D$19*0</x:f>
        <x:v>0</x:v>
      </x:c>
      <x:c r="H136" s="41" t="str">
        <x:v>Enfermería</x:v>
      </x:c>
    </x:row>
    <x:row r="137">
      <x:c r="A137" s="41" t="str">
        <x:v>Central</x:v>
      </x:c>
      <x:c r="B137" s="41" t="str">
        <x:v>EIR Geriátrica</x:v>
      </x:c>
      <x:c r="C137" s="41" t="n">
        <x:v>2029</x:v>
      </x:c>
      <x:c r="D137" s="41" t="n">
        <x:v>2</x:v>
      </x:c>
      <x:c r="E137" s="41" t="n">
        <x:f>Parametros!$D$19</x:f>
        <x:v>50</x:v>
      </x:c>
      <x:c r="F137" s="41" t="n">
        <x:f>Parametros!$D$19*1.5</x:f>
        <x:v>75</x:v>
      </x:c>
      <x:c r="G137" s="41" t="n">
        <x:f>Parametros!$D$19*0</x:f>
        <x:v>0</x:v>
      </x:c>
      <x:c r="H137" s="41" t="str">
        <x:v>Enfermería</x:v>
      </x:c>
    </x:row>
    <x:row r="138">
      <x:c r="A138" s="41" t="str">
        <x:v>Central</x:v>
      </x:c>
      <x:c r="B138" s="41" t="str">
        <x:v>EIR Geriátrica</x:v>
      </x:c>
      <x:c r="C138" s="41" t="n">
        <x:v>2030</x:v>
      </x:c>
      <x:c r="D138" s="41" t="n">
        <x:v>2</x:v>
      </x:c>
      <x:c r="E138" s="41" t="n">
        <x:f>Parametros!$D$19</x:f>
        <x:v>50</x:v>
      </x:c>
      <x:c r="F138" s="41" t="n">
        <x:f>Parametros!$D$19*2</x:f>
        <x:v>100</x:v>
      </x:c>
      <x:c r="G138" s="41" t="n">
        <x:f>Parametros!$D$19*0.5</x:f>
        <x:v>25</x:v>
      </x:c>
      <x:c r="H138" s="41" t="str">
        <x:v>Enfermería</x:v>
      </x:c>
    </x:row>
    <x:row r="139">
      <x:c r="A139" s="41" t="str">
        <x:v>Central</x:v>
      </x:c>
      <x:c r="B139" s="41" t="str">
        <x:v>EIR Geriátrica</x:v>
      </x:c>
      <x:c r="C139" s="41" t="n">
        <x:v>2031</x:v>
      </x:c>
      <x:c r="D139" s="41" t="n">
        <x:v>2</x:v>
      </x:c>
      <x:c r="E139" s="41" t="n">
        <x:f>Parametros!$D$19</x:f>
        <x:v>50</x:v>
      </x:c>
      <x:c r="F139" s="41" t="n">
        <x:f>Parametros!$D$19*2</x:f>
        <x:v>100</x:v>
      </x:c>
      <x:c r="G139" s="41" t="n">
        <x:f>Parametros!$D$19*1.5</x:f>
        <x:v>75</x:v>
      </x:c>
      <x:c r="H139" s="41" t="str">
        <x:v>Enfermería</x:v>
      </x:c>
    </x:row>
    <x:row r="140">
      <x:c r="A140" s="41" t="str">
        <x:v>Central</x:v>
      </x:c>
      <x:c r="B140" s="41" t="str">
        <x:v>EIR Geriátrica</x:v>
      </x:c>
      <x:c r="C140" s="41" t="n">
        <x:v>2032</x:v>
      </x:c>
      <x:c r="D140" s="41" t="n">
        <x:v>2</x:v>
      </x:c>
      <x:c r="E140" s="41" t="n">
        <x:f>Parametros!$D$19</x:f>
        <x:v>50</x:v>
      </x:c>
      <x:c r="F140" s="41" t="n">
        <x:f>Parametros!$D$19*2</x:f>
        <x:v>100</x:v>
      </x:c>
      <x:c r="G140" s="41" t="n">
        <x:f>Parametros!$D$19*2.5</x:f>
        <x:v>125</x:v>
      </x:c>
      <x:c r="H140" s="41" t="str">
        <x:v>Enfermería</x:v>
      </x:c>
    </x:row>
    <x:row r="141">
      <x:c r="A141" s="41" t="str">
        <x:v>Central</x:v>
      </x:c>
      <x:c r="B141" s="41" t="str">
        <x:v>EIR Geriátrica</x:v>
      </x:c>
      <x:c r="C141" s="41" t="n">
        <x:v>2033</x:v>
      </x:c>
      <x:c r="D141" s="41" t="n">
        <x:v>2</x:v>
      </x:c>
      <x:c r="E141" s="41" t="n">
        <x:f>Parametros!$D$19</x:f>
        <x:v>50</x:v>
      </x:c>
      <x:c r="F141" s="41" t="n">
        <x:f>Parametros!$D$19*2</x:f>
        <x:v>100</x:v>
      </x:c>
      <x:c r="G141" s="41" t="n">
        <x:f>Parametros!$D$19*3.5</x:f>
        <x:v>175</x:v>
      </x:c>
      <x:c r="H141" s="41" t="str">
        <x:v>Enfermería</x:v>
      </x:c>
    </x:row>
    <x:row r="142">
      <x:c r="A142" s="41" t="str">
        <x:v>Central</x:v>
      </x:c>
      <x:c r="B142" s="41" t="str">
        <x:v>EIR Geriátrica</x:v>
      </x:c>
      <x:c r="C142" s="41" t="n">
        <x:v>2034</x:v>
      </x:c>
      <x:c r="D142" s="41" t="n">
        <x:v>2</x:v>
      </x:c>
      <x:c r="E142" s="41" t="n">
        <x:f>Parametros!$D$19</x:f>
        <x:v>50</x:v>
      </x:c>
      <x:c r="F142" s="41" t="n">
        <x:f>Parametros!$D$19*2</x:f>
        <x:v>100</x:v>
      </x:c>
      <x:c r="G142" s="41" t="n">
        <x:f>Parametros!$D$19*4.5</x:f>
        <x:v>225</x:v>
      </x:c>
      <x:c r="H142" s="41" t="str">
        <x:v>Enfermería</x:v>
      </x:c>
    </x:row>
    <x:row r="143">
      <x:c r="A143" s="41" t="str">
        <x:v>Central</x:v>
      </x:c>
      <x:c r="B143" s="41" t="str">
        <x:v>EIR Geriátrica</x:v>
      </x:c>
      <x:c r="C143" s="41" t="n">
        <x:v>2035</x:v>
      </x:c>
      <x:c r="D143" s="41" t="n">
        <x:v>2</x:v>
      </x:c>
      <x:c r="E143" s="41" t="n">
        <x:f>Parametros!$D$19</x:f>
        <x:v>50</x:v>
      </x:c>
      <x:c r="F143" s="41" t="n">
        <x:f>Parametros!$D$19*2</x:f>
        <x:v>100</x:v>
      </x:c>
      <x:c r="G143" s="41" t="n">
        <x:f>Parametros!$D$19*5.5</x:f>
        <x:v>275</x:v>
      </x:c>
      <x:c r="H143" s="41" t="str">
        <x:v>Enfermería</x:v>
      </x:c>
    </x:row>
    <x:row r="144">
      <x:c r="A144" s="41" t="str">
        <x:v>Central</x:v>
      </x:c>
      <x:c r="B144" s="41" t="str">
        <x:v>EIR Geriátrica</x:v>
      </x:c>
      <x:c r="C144" s="41" t="n">
        <x:v>2036</x:v>
      </x:c>
      <x:c r="D144" s="41" t="n">
        <x:v>2</x:v>
      </x:c>
      <x:c r="E144" s="41" t="n">
        <x:f>Parametros!$D$19</x:f>
        <x:v>50</x:v>
      </x:c>
      <x:c r="F144" s="41" t="n">
        <x:f>Parametros!$D$19*2</x:f>
        <x:v>100</x:v>
      </x:c>
      <x:c r="G144" s="41" t="n">
        <x:f>Parametros!$D$19*6.5</x:f>
        <x:v>325</x:v>
      </x:c>
      <x:c r="H144" s="41" t="str">
        <x:v>Enfermería</x:v>
      </x:c>
    </x:row>
    <x:row r="145">
      <x:c r="A145" s="41" t="str">
        <x:v>Alto</x:v>
      </x:c>
      <x:c r="B145" s="41" t="str">
        <x:v>MFyC</x:v>
      </x:c>
      <x:c r="C145" s="41" t="n">
        <x:v>2027</x:v>
      </x:c>
      <x:c r="D145" s="41" t="n">
        <x:v>4</x:v>
      </x:c>
      <x:c r="E145" s="41" t="n">
        <x:f>Parametros!$E$13</x:f>
        <x:v>400</x:v>
      </x:c>
      <x:c r="F145" s="41" t="n">
        <x:f>Parametros!$E$13*0</x:f>
        <x:v>0</x:v>
      </x:c>
      <x:c r="G145" s="41" t="n">
        <x:f>Parametros!$E$13*0</x:f>
        <x:v>0</x:v>
      </x:c>
      <x:c r="H145" s="41" t="str">
        <x:v>Medicina</x:v>
      </x:c>
    </x:row>
    <x:row r="146">
      <x:c r="A146" s="41" t="str">
        <x:v>Alto</x:v>
      </x:c>
      <x:c r="B146" s="41" t="str">
        <x:v>MFyC</x:v>
      </x:c>
      <x:c r="C146" s="41" t="n">
        <x:v>2028</x:v>
      </x:c>
      <x:c r="D146" s="41" t="n">
        <x:v>4</x:v>
      </x:c>
      <x:c r="E146" s="41" t="n">
        <x:f>Parametros!$E$13</x:f>
        <x:v>400</x:v>
      </x:c>
      <x:c r="F146" s="41" t="n">
        <x:f>Parametros!$E$13*0.5</x:f>
        <x:v>200</x:v>
      </x:c>
      <x:c r="G146" s="41" t="n">
        <x:f>Parametros!$E$13*0</x:f>
        <x:v>0</x:v>
      </x:c>
      <x:c r="H146" s="41" t="str">
        <x:v>Medicina</x:v>
      </x:c>
    </x:row>
    <x:row r="147">
      <x:c r="A147" s="41" t="str">
        <x:v>Alto</x:v>
      </x:c>
      <x:c r="B147" s="41" t="str">
        <x:v>MFyC</x:v>
      </x:c>
      <x:c r="C147" s="41" t="n">
        <x:v>2029</x:v>
      </x:c>
      <x:c r="D147" s="41" t="n">
        <x:v>4</x:v>
      </x:c>
      <x:c r="E147" s="41" t="n">
        <x:f>Parametros!$E$13</x:f>
        <x:v>400</x:v>
      </x:c>
      <x:c r="F147" s="41" t="n">
        <x:f>Parametros!$E$13*1.5</x:f>
        <x:v>600</x:v>
      </x:c>
      <x:c r="G147" s="41" t="n">
        <x:f>Parametros!$E$13*0</x:f>
        <x:v>0</x:v>
      </x:c>
      <x:c r="H147" s="41" t="str">
        <x:v>Medicina</x:v>
      </x:c>
    </x:row>
    <x:row r="148">
      <x:c r="A148" s="41" t="str">
        <x:v>Alto</x:v>
      </x:c>
      <x:c r="B148" s="41" t="str">
        <x:v>MFyC</x:v>
      </x:c>
      <x:c r="C148" s="41" t="n">
        <x:v>2030</x:v>
      </x:c>
      <x:c r="D148" s="41" t="n">
        <x:v>4</x:v>
      </x:c>
      <x:c r="E148" s="41" t="n">
        <x:f>Parametros!$E$13</x:f>
        <x:v>400</x:v>
      </x:c>
      <x:c r="F148" s="41" t="n">
        <x:f>Parametros!$E$13*2.5</x:f>
        <x:v>1000</x:v>
      </x:c>
      <x:c r="G148" s="41" t="n">
        <x:f>Parametros!$E$13*0</x:f>
        <x:v>0</x:v>
      </x:c>
      <x:c r="H148" s="41" t="str">
        <x:v>Medicina</x:v>
      </x:c>
    </x:row>
    <x:row r="149">
      <x:c r="A149" s="41" t="str">
        <x:v>Alto</x:v>
      </x:c>
      <x:c r="B149" s="41" t="str">
        <x:v>MFyC</x:v>
      </x:c>
      <x:c r="C149" s="41" t="n">
        <x:v>2031</x:v>
      </x:c>
      <x:c r="D149" s="41" t="n">
        <x:v>4</x:v>
      </x:c>
      <x:c r="E149" s="41" t="n">
        <x:f>Parametros!$E$13</x:f>
        <x:v>400</x:v>
      </x:c>
      <x:c r="F149" s="41" t="n">
        <x:f>Parametros!$E$13*3.5</x:f>
        <x:v>1400</x:v>
      </x:c>
      <x:c r="G149" s="41" t="n">
        <x:f>Parametros!$E$13*0</x:f>
        <x:v>0</x:v>
      </x:c>
      <x:c r="H149" s="41" t="str">
        <x:v>Medicina</x:v>
      </x:c>
    </x:row>
    <x:row r="150">
      <x:c r="A150" s="41" t="str">
        <x:v>Alto</x:v>
      </x:c>
      <x:c r="B150" s="41" t="str">
        <x:v>MFyC</x:v>
      </x:c>
      <x:c r="C150" s="41" t="n">
        <x:v>2032</x:v>
      </x:c>
      <x:c r="D150" s="41" t="n">
        <x:v>4</x:v>
      </x:c>
      <x:c r="E150" s="41" t="n">
        <x:f>Parametros!$E$13</x:f>
        <x:v>400</x:v>
      </x:c>
      <x:c r="F150" s="41" t="n">
        <x:f>Parametros!$E$13*4</x:f>
        <x:v>1600</x:v>
      </x:c>
      <x:c r="G150" s="41" t="n">
        <x:f>Parametros!$E$13*0.5</x:f>
        <x:v>200</x:v>
      </x:c>
      <x:c r="H150" s="41" t="str">
        <x:v>Medicina</x:v>
      </x:c>
    </x:row>
    <x:row r="151">
      <x:c r="A151" s="41" t="str">
        <x:v>Alto</x:v>
      </x:c>
      <x:c r="B151" s="41" t="str">
        <x:v>MFyC</x:v>
      </x:c>
      <x:c r="C151" s="41" t="n">
        <x:v>2033</x:v>
      </x:c>
      <x:c r="D151" s="41" t="n">
        <x:v>4</x:v>
      </x:c>
      <x:c r="E151" s="41" t="n">
        <x:f>Parametros!$E$13</x:f>
        <x:v>400</x:v>
      </x:c>
      <x:c r="F151" s="41" t="n">
        <x:f>Parametros!$E$13*4</x:f>
        <x:v>1600</x:v>
      </x:c>
      <x:c r="G151" s="41" t="n">
        <x:f>Parametros!$E$13*1.5</x:f>
        <x:v>600</x:v>
      </x:c>
      <x:c r="H151" s="41" t="str">
        <x:v>Medicina</x:v>
      </x:c>
    </x:row>
    <x:row r="152">
      <x:c r="A152" s="41" t="str">
        <x:v>Alto</x:v>
      </x:c>
      <x:c r="B152" s="41" t="str">
        <x:v>MFyC</x:v>
      </x:c>
      <x:c r="C152" s="41" t="n">
        <x:v>2034</x:v>
      </x:c>
      <x:c r="D152" s="41" t="n">
        <x:v>4</x:v>
      </x:c>
      <x:c r="E152" s="41" t="n">
        <x:f>Parametros!$E$13</x:f>
        <x:v>400</x:v>
      </x:c>
      <x:c r="F152" s="41" t="n">
        <x:f>Parametros!$E$13*4</x:f>
        <x:v>1600</x:v>
      </x:c>
      <x:c r="G152" s="41" t="n">
        <x:f>Parametros!$E$13*2.5</x:f>
        <x:v>1000</x:v>
      </x:c>
      <x:c r="H152" s="41" t="str">
        <x:v>Medicina</x:v>
      </x:c>
    </x:row>
    <x:row r="153">
      <x:c r="A153" s="41" t="str">
        <x:v>Alto</x:v>
      </x:c>
      <x:c r="B153" s="41" t="str">
        <x:v>MFyC</x:v>
      </x:c>
      <x:c r="C153" s="41" t="n">
        <x:v>2035</x:v>
      </x:c>
      <x:c r="D153" s="41" t="n">
        <x:v>4</x:v>
      </x:c>
      <x:c r="E153" s="41" t="n">
        <x:f>Parametros!$E$13</x:f>
        <x:v>400</x:v>
      </x:c>
      <x:c r="F153" s="41" t="n">
        <x:f>Parametros!$E$13*4</x:f>
        <x:v>1600</x:v>
      </x:c>
      <x:c r="G153" s="41" t="n">
        <x:f>Parametros!$E$13*3.5</x:f>
        <x:v>1400</x:v>
      </x:c>
      <x:c r="H153" s="41" t="str">
        <x:v>Medicina</x:v>
      </x:c>
    </x:row>
    <x:row r="154">
      <x:c r="A154" s="41" t="str">
        <x:v>Alto</x:v>
      </x:c>
      <x:c r="B154" s="41" t="str">
        <x:v>MFyC</x:v>
      </x:c>
      <x:c r="C154" s="41" t="n">
        <x:v>2036</x:v>
      </x:c>
      <x:c r="D154" s="41" t="n">
        <x:v>4</x:v>
      </x:c>
      <x:c r="E154" s="41" t="n">
        <x:f>Parametros!$E$13</x:f>
        <x:v>400</x:v>
      </x:c>
      <x:c r="F154" s="41" t="n">
        <x:f>Parametros!$E$13*4</x:f>
        <x:v>1600</x:v>
      </x:c>
      <x:c r="G154" s="41" t="n">
        <x:f>Parametros!$E$13*4.5</x:f>
        <x:v>1800</x:v>
      </x:c>
      <x:c r="H154" s="41" t="str">
        <x:v>Medicina</x:v>
      </x:c>
    </x:row>
    <x:row r="155">
      <x:c r="A155" s="41" t="str">
        <x:v>Alto</x:v>
      </x:c>
      <x:c r="B155" s="41" t="str">
        <x:v>Psiquiatría</x:v>
      </x:c>
      <x:c r="C155" s="41" t="n">
        <x:v>2027</x:v>
      </x:c>
      <x:c r="D155" s="41" t="n">
        <x:v>5</x:v>
      </x:c>
      <x:c r="E155" s="41" t="n">
        <x:f>Parametros!$E$14</x:f>
        <x:v>80</x:v>
      </x:c>
      <x:c r="F155" s="41" t="n">
        <x:f>Parametros!$E$14*0</x:f>
        <x:v>0</x:v>
      </x:c>
      <x:c r="G155" s="41" t="n">
        <x:f>Parametros!$E$14*0</x:f>
        <x:v>0</x:v>
      </x:c>
      <x:c r="H155" s="41" t="str">
        <x:v>Medicina</x:v>
      </x:c>
    </x:row>
    <x:row r="156">
      <x:c r="A156" s="41" t="str">
        <x:v>Alto</x:v>
      </x:c>
      <x:c r="B156" s="41" t="str">
        <x:v>Psiquiatría</x:v>
      </x:c>
      <x:c r="C156" s="41" t="n">
        <x:v>2028</x:v>
      </x:c>
      <x:c r="D156" s="41" t="n">
        <x:v>5</x:v>
      </x:c>
      <x:c r="E156" s="41" t="n">
        <x:f>Parametros!$E$14</x:f>
        <x:v>80</x:v>
      </x:c>
      <x:c r="F156" s="41" t="n">
        <x:f>Parametros!$E$14*0.5</x:f>
        <x:v>40</x:v>
      </x:c>
      <x:c r="G156" s="41" t="n">
        <x:f>Parametros!$E$14*0</x:f>
        <x:v>0</x:v>
      </x:c>
      <x:c r="H156" s="41" t="str">
        <x:v>Medicina</x:v>
      </x:c>
    </x:row>
    <x:row r="157">
      <x:c r="A157" s="41" t="str">
        <x:v>Alto</x:v>
      </x:c>
      <x:c r="B157" s="41" t="str">
        <x:v>Psiquiatría</x:v>
      </x:c>
      <x:c r="C157" s="41" t="n">
        <x:v>2029</x:v>
      </x:c>
      <x:c r="D157" s="41" t="n">
        <x:v>5</x:v>
      </x:c>
      <x:c r="E157" s="41" t="n">
        <x:f>Parametros!$E$14</x:f>
        <x:v>80</x:v>
      </x:c>
      <x:c r="F157" s="41" t="n">
        <x:f>Parametros!$E$14*1.5</x:f>
        <x:v>120</x:v>
      </x:c>
      <x:c r="G157" s="41" t="n">
        <x:f>Parametros!$E$14*0</x:f>
        <x:v>0</x:v>
      </x:c>
      <x:c r="H157" s="41" t="str">
        <x:v>Medicina</x:v>
      </x:c>
    </x:row>
    <x:row r="158">
      <x:c r="A158" s="41" t="str">
        <x:v>Alto</x:v>
      </x:c>
      <x:c r="B158" s="41" t="str">
        <x:v>Psiquiatría</x:v>
      </x:c>
      <x:c r="C158" s="41" t="n">
        <x:v>2030</x:v>
      </x:c>
      <x:c r="D158" s="41" t="n">
        <x:v>5</x:v>
      </x:c>
      <x:c r="E158" s="41" t="n">
        <x:f>Parametros!$E$14</x:f>
        <x:v>80</x:v>
      </x:c>
      <x:c r="F158" s="41" t="n">
        <x:f>Parametros!$E$14*2.5</x:f>
        <x:v>200</x:v>
      </x:c>
      <x:c r="G158" s="41" t="n">
        <x:f>Parametros!$E$14*0</x:f>
        <x:v>0</x:v>
      </x:c>
      <x:c r="H158" s="41" t="str">
        <x:v>Medicina</x:v>
      </x:c>
    </x:row>
    <x:row r="159">
      <x:c r="A159" s="41" t="str">
        <x:v>Alto</x:v>
      </x:c>
      <x:c r="B159" s="41" t="str">
        <x:v>Psiquiatría</x:v>
      </x:c>
      <x:c r="C159" s="41" t="n">
        <x:v>2031</x:v>
      </x:c>
      <x:c r="D159" s="41" t="n">
        <x:v>5</x:v>
      </x:c>
      <x:c r="E159" s="41" t="n">
        <x:f>Parametros!$E$14</x:f>
        <x:v>80</x:v>
      </x:c>
      <x:c r="F159" s="41" t="n">
        <x:f>Parametros!$E$14*3.5</x:f>
        <x:v>280</x:v>
      </x:c>
      <x:c r="G159" s="41" t="n">
        <x:f>Parametros!$E$14*0</x:f>
        <x:v>0</x:v>
      </x:c>
      <x:c r="H159" s="41" t="str">
        <x:v>Medicina</x:v>
      </x:c>
    </x:row>
    <x:row r="160">
      <x:c r="A160" s="41" t="str">
        <x:v>Alto</x:v>
      </x:c>
      <x:c r="B160" s="41" t="str">
        <x:v>Psiquiatría</x:v>
      </x:c>
      <x:c r="C160" s="41" t="n">
        <x:v>2032</x:v>
      </x:c>
      <x:c r="D160" s="41" t="n">
        <x:v>5</x:v>
      </x:c>
      <x:c r="E160" s="41" t="n">
        <x:f>Parametros!$E$14</x:f>
        <x:v>80</x:v>
      </x:c>
      <x:c r="F160" s="41" t="n">
        <x:f>Parametros!$E$14*4.5</x:f>
        <x:v>360</x:v>
      </x:c>
      <x:c r="G160" s="41" t="n">
        <x:f>Parametros!$E$14*0</x:f>
        <x:v>0</x:v>
      </x:c>
      <x:c r="H160" s="41" t="str">
        <x:v>Medicina</x:v>
      </x:c>
    </x:row>
    <x:row r="161">
      <x:c r="A161" s="41" t="str">
        <x:v>Alto</x:v>
      </x:c>
      <x:c r="B161" s="41" t="str">
        <x:v>Psiquiatría</x:v>
      </x:c>
      <x:c r="C161" s="41" t="n">
        <x:v>2033</x:v>
      </x:c>
      <x:c r="D161" s="41" t="n">
        <x:v>5</x:v>
      </x:c>
      <x:c r="E161" s="41" t="n">
        <x:f>Parametros!$E$14</x:f>
        <x:v>80</x:v>
      </x:c>
      <x:c r="F161" s="41" t="n">
        <x:f>Parametros!$E$14*5</x:f>
        <x:v>400</x:v>
      </x:c>
      <x:c r="G161" s="41" t="n">
        <x:f>Parametros!$E$14*0.5</x:f>
        <x:v>40</x:v>
      </x:c>
      <x:c r="H161" s="41" t="str">
        <x:v>Medicina</x:v>
      </x:c>
    </x:row>
    <x:row r="162">
      <x:c r="A162" s="41" t="str">
        <x:v>Alto</x:v>
      </x:c>
      <x:c r="B162" s="41" t="str">
        <x:v>Psiquiatría</x:v>
      </x:c>
      <x:c r="C162" s="41" t="n">
        <x:v>2034</x:v>
      </x:c>
      <x:c r="D162" s="41" t="n">
        <x:v>5</x:v>
      </x:c>
      <x:c r="E162" s="41" t="n">
        <x:f>Parametros!$E$14</x:f>
        <x:v>80</x:v>
      </x:c>
      <x:c r="F162" s="41" t="n">
        <x:f>Parametros!$E$14*5</x:f>
        <x:v>400</x:v>
      </x:c>
      <x:c r="G162" s="41" t="n">
        <x:f>Parametros!$E$14*1.5</x:f>
        <x:v>120</x:v>
      </x:c>
      <x:c r="H162" s="41" t="str">
        <x:v>Medicina</x:v>
      </x:c>
    </x:row>
    <x:row r="163">
      <x:c r="A163" s="41" t="str">
        <x:v>Alto</x:v>
      </x:c>
      <x:c r="B163" s="41" t="str">
        <x:v>Psiquiatría</x:v>
      </x:c>
      <x:c r="C163" s="41" t="n">
        <x:v>2035</x:v>
      </x:c>
      <x:c r="D163" s="41" t="n">
        <x:v>5</x:v>
      </x:c>
      <x:c r="E163" s="41" t="n">
        <x:f>Parametros!$E$14</x:f>
        <x:v>80</x:v>
      </x:c>
      <x:c r="F163" s="41" t="n">
        <x:f>Parametros!$E$14*5</x:f>
        <x:v>400</x:v>
      </x:c>
      <x:c r="G163" s="41" t="n">
        <x:f>Parametros!$E$14*2.5</x:f>
        <x:v>200</x:v>
      </x:c>
      <x:c r="H163" s="41" t="str">
        <x:v>Medicina</x:v>
      </x:c>
    </x:row>
    <x:row r="164">
      <x:c r="A164" s="41" t="str">
        <x:v>Alto</x:v>
      </x:c>
      <x:c r="B164" s="41" t="str">
        <x:v>Psiquiatría</x:v>
      </x:c>
      <x:c r="C164" s="41" t="n">
        <x:v>2036</x:v>
      </x:c>
      <x:c r="D164" s="41" t="n">
        <x:v>5</x:v>
      </x:c>
      <x:c r="E164" s="41" t="n">
        <x:f>Parametros!$E$14</x:f>
        <x:v>80</x:v>
      </x:c>
      <x:c r="F164" s="41" t="n">
        <x:f>Parametros!$E$14*5</x:f>
        <x:v>400</x:v>
      </x:c>
      <x:c r="G164" s="41" t="n">
        <x:f>Parametros!$E$14*3.5</x:f>
        <x:v>280</x:v>
      </x:c>
      <x:c r="H164" s="41" t="str">
        <x:v>Medicina</x:v>
      </x:c>
    </x:row>
    <x:row r="165">
      <x:c r="A165" s="41" t="str">
        <x:v>Alto</x:v>
      </x:c>
      <x:c r="B165" s="41" t="str">
        <x:v>Psiquiatría infantil</x:v>
      </x:c>
      <x:c r="C165" s="41" t="n">
        <x:v>2027</x:v>
      </x:c>
      <x:c r="D165" s="41" t="n">
        <x:v>5</x:v>
      </x:c>
      <x:c r="E165" s="41" t="n">
        <x:f>Parametros!$E$15</x:f>
        <x:v>40</x:v>
      </x:c>
      <x:c r="F165" s="41" t="n">
        <x:f>Parametros!$E$15*0</x:f>
        <x:v>0</x:v>
      </x:c>
      <x:c r="G165" s="41" t="n">
        <x:f>Parametros!$E$15*0</x:f>
        <x:v>0</x:v>
      </x:c>
      <x:c r="H165" s="41" t="str">
        <x:v>Medicina</x:v>
      </x:c>
    </x:row>
    <x:row r="166">
      <x:c r="A166" s="41" t="str">
        <x:v>Alto</x:v>
      </x:c>
      <x:c r="B166" s="41" t="str">
        <x:v>Psiquiatría infantil</x:v>
      </x:c>
      <x:c r="C166" s="41" t="n">
        <x:v>2028</x:v>
      </x:c>
      <x:c r="D166" s="41" t="n">
        <x:v>5</x:v>
      </x:c>
      <x:c r="E166" s="41" t="n">
        <x:f>Parametros!$E$15</x:f>
        <x:v>40</x:v>
      </x:c>
      <x:c r="F166" s="41" t="n">
        <x:f>Parametros!$E$15*0.5</x:f>
        <x:v>20</x:v>
      </x:c>
      <x:c r="G166" s="41" t="n">
        <x:f>Parametros!$E$15*0</x:f>
        <x:v>0</x:v>
      </x:c>
      <x:c r="H166" s="41" t="str">
        <x:v>Medicina</x:v>
      </x:c>
    </x:row>
    <x:row r="167">
      <x:c r="A167" s="41" t="str">
        <x:v>Alto</x:v>
      </x:c>
      <x:c r="B167" s="41" t="str">
        <x:v>Psiquiatría infantil</x:v>
      </x:c>
      <x:c r="C167" s="41" t="n">
        <x:v>2029</x:v>
      </x:c>
      <x:c r="D167" s="41" t="n">
        <x:v>5</x:v>
      </x:c>
      <x:c r="E167" s="41" t="n">
        <x:f>Parametros!$E$15</x:f>
        <x:v>40</x:v>
      </x:c>
      <x:c r="F167" s="41" t="n">
        <x:f>Parametros!$E$15*1.5</x:f>
        <x:v>60</x:v>
      </x:c>
      <x:c r="G167" s="41" t="n">
        <x:f>Parametros!$E$15*0</x:f>
        <x:v>0</x:v>
      </x:c>
      <x:c r="H167" s="41" t="str">
        <x:v>Medicina</x:v>
      </x:c>
    </x:row>
    <x:row r="168">
      <x:c r="A168" s="41" t="str">
        <x:v>Alto</x:v>
      </x:c>
      <x:c r="B168" s="41" t="str">
        <x:v>Psiquiatría infantil</x:v>
      </x:c>
      <x:c r="C168" s="41" t="n">
        <x:v>2030</x:v>
      </x:c>
      <x:c r="D168" s="41" t="n">
        <x:v>5</x:v>
      </x:c>
      <x:c r="E168" s="41" t="n">
        <x:f>Parametros!$E$15</x:f>
        <x:v>40</x:v>
      </x:c>
      <x:c r="F168" s="41" t="n">
        <x:f>Parametros!$E$15*2.5</x:f>
        <x:v>100</x:v>
      </x:c>
      <x:c r="G168" s="41" t="n">
        <x:f>Parametros!$E$15*0</x:f>
        <x:v>0</x:v>
      </x:c>
      <x:c r="H168" s="41" t="str">
        <x:v>Medicina</x:v>
      </x:c>
    </x:row>
    <x:row r="169">
      <x:c r="A169" s="41" t="str">
        <x:v>Alto</x:v>
      </x:c>
      <x:c r="B169" s="41" t="str">
        <x:v>Psiquiatría infantil</x:v>
      </x:c>
      <x:c r="C169" s="41" t="n">
        <x:v>2031</x:v>
      </x:c>
      <x:c r="D169" s="41" t="n">
        <x:v>5</x:v>
      </x:c>
      <x:c r="E169" s="41" t="n">
        <x:f>Parametros!$E$15</x:f>
        <x:v>40</x:v>
      </x:c>
      <x:c r="F169" s="41" t="n">
        <x:f>Parametros!$E$15*3.5</x:f>
        <x:v>140</x:v>
      </x:c>
      <x:c r="G169" s="41" t="n">
        <x:f>Parametros!$E$15*0</x:f>
        <x:v>0</x:v>
      </x:c>
      <x:c r="H169" s="41" t="str">
        <x:v>Medicina</x:v>
      </x:c>
    </x:row>
    <x:row r="170">
      <x:c r="A170" s="41" t="str">
        <x:v>Alto</x:v>
      </x:c>
      <x:c r="B170" s="41" t="str">
        <x:v>Psiquiatría infantil</x:v>
      </x:c>
      <x:c r="C170" s="41" t="n">
        <x:v>2032</x:v>
      </x:c>
      <x:c r="D170" s="41" t="n">
        <x:v>5</x:v>
      </x:c>
      <x:c r="E170" s="41" t="n">
        <x:f>Parametros!$E$15</x:f>
        <x:v>40</x:v>
      </x:c>
      <x:c r="F170" s="41" t="n">
        <x:f>Parametros!$E$15*4.5</x:f>
        <x:v>180</x:v>
      </x:c>
      <x:c r="G170" s="41" t="n">
        <x:f>Parametros!$E$15*0</x:f>
        <x:v>0</x:v>
      </x:c>
      <x:c r="H170" s="41" t="str">
        <x:v>Medicina</x:v>
      </x:c>
    </x:row>
    <x:row r="171">
      <x:c r="A171" s="41" t="str">
        <x:v>Alto</x:v>
      </x:c>
      <x:c r="B171" s="41" t="str">
        <x:v>Psiquiatría infantil</x:v>
      </x:c>
      <x:c r="C171" s="41" t="n">
        <x:v>2033</x:v>
      </x:c>
      <x:c r="D171" s="41" t="n">
        <x:v>5</x:v>
      </x:c>
      <x:c r="E171" s="41" t="n">
        <x:f>Parametros!$E$15</x:f>
        <x:v>40</x:v>
      </x:c>
      <x:c r="F171" s="41" t="n">
        <x:f>Parametros!$E$15*5</x:f>
        <x:v>200</x:v>
      </x:c>
      <x:c r="G171" s="41" t="n">
        <x:f>Parametros!$E$15*0.5</x:f>
        <x:v>20</x:v>
      </x:c>
      <x:c r="H171" s="41" t="str">
        <x:v>Medicina</x:v>
      </x:c>
    </x:row>
    <x:row r="172">
      <x:c r="A172" s="41" t="str">
        <x:v>Alto</x:v>
      </x:c>
      <x:c r="B172" s="41" t="str">
        <x:v>Psiquiatría infantil</x:v>
      </x:c>
      <x:c r="C172" s="41" t="n">
        <x:v>2034</x:v>
      </x:c>
      <x:c r="D172" s="41" t="n">
        <x:v>5</x:v>
      </x:c>
      <x:c r="E172" s="41" t="n">
        <x:f>Parametros!$E$15</x:f>
        <x:v>40</x:v>
      </x:c>
      <x:c r="F172" s="41" t="n">
        <x:f>Parametros!$E$15*5</x:f>
        <x:v>200</x:v>
      </x:c>
      <x:c r="G172" s="41" t="n">
        <x:f>Parametros!$E$15*1.5</x:f>
        <x:v>60</x:v>
      </x:c>
      <x:c r="H172" s="41" t="str">
        <x:v>Medicina</x:v>
      </x:c>
    </x:row>
    <x:row r="173">
      <x:c r="A173" s="41" t="str">
        <x:v>Alto</x:v>
      </x:c>
      <x:c r="B173" s="41" t="str">
        <x:v>Psiquiatría infantil</x:v>
      </x:c>
      <x:c r="C173" s="41" t="n">
        <x:v>2035</x:v>
      </x:c>
      <x:c r="D173" s="41" t="n">
        <x:v>5</x:v>
      </x:c>
      <x:c r="E173" s="41" t="n">
        <x:f>Parametros!$E$15</x:f>
        <x:v>40</x:v>
      </x:c>
      <x:c r="F173" s="41" t="n">
        <x:f>Parametros!$E$15*5</x:f>
        <x:v>200</x:v>
      </x:c>
      <x:c r="G173" s="41" t="n">
        <x:f>Parametros!$E$15*2.5</x:f>
        <x:v>100</x:v>
      </x:c>
      <x:c r="H173" s="41" t="str">
        <x:v>Medicina</x:v>
      </x:c>
    </x:row>
    <x:row r="174">
      <x:c r="A174" s="41" t="str">
        <x:v>Alto</x:v>
      </x:c>
      <x:c r="B174" s="41" t="str">
        <x:v>Psiquiatría infantil</x:v>
      </x:c>
      <x:c r="C174" s="41" t="n">
        <x:v>2036</x:v>
      </x:c>
      <x:c r="D174" s="41" t="n">
        <x:v>5</x:v>
      </x:c>
      <x:c r="E174" s="41" t="n">
        <x:f>Parametros!$E$15</x:f>
        <x:v>40</x:v>
      </x:c>
      <x:c r="F174" s="41" t="n">
        <x:f>Parametros!$E$15*5</x:f>
        <x:v>200</x:v>
      </x:c>
      <x:c r="G174" s="41" t="n">
        <x:f>Parametros!$E$15*3.5</x:f>
        <x:v>140</x:v>
      </x:c>
      <x:c r="H174" s="41" t="str">
        <x:v>Medicina</x:v>
      </x:c>
    </x:row>
    <x:row r="175">
      <x:c r="A175" s="41" t="str">
        <x:v>Alto</x:v>
      </x:c>
      <x:c r="B175" s="41" t="str">
        <x:v>Psicología Clínica</x:v>
      </x:c>
      <x:c r="C175" s="41" t="n">
        <x:v>2027</x:v>
      </x:c>
      <x:c r="D175" s="41" t="n">
        <x:v>4</x:v>
      </x:c>
      <x:c r="E175" s="41" t="n">
        <x:f>Parametros!$E$16</x:f>
        <x:v>150</x:v>
      </x:c>
      <x:c r="F175" s="41" t="n">
        <x:f>Parametros!$E$16*0</x:f>
        <x:v>0</x:v>
      </x:c>
      <x:c r="G175" s="41" t="n">
        <x:f>Parametros!$E$16*0</x:f>
        <x:v>0</x:v>
      </x:c>
      <x:c r="H175" s="41" t="str">
        <x:v>Psicología</x:v>
      </x:c>
    </x:row>
    <x:row r="176">
      <x:c r="A176" s="41" t="str">
        <x:v>Alto</x:v>
      </x:c>
      <x:c r="B176" s="41" t="str">
        <x:v>Psicología Clínica</x:v>
      </x:c>
      <x:c r="C176" s="41" t="n">
        <x:v>2028</x:v>
      </x:c>
      <x:c r="D176" s="41" t="n">
        <x:v>4</x:v>
      </x:c>
      <x:c r="E176" s="41" t="n">
        <x:f>Parametros!$E$16</x:f>
        <x:v>150</x:v>
      </x:c>
      <x:c r="F176" s="41" t="n">
        <x:f>Parametros!$E$16*0.5</x:f>
        <x:v>75</x:v>
      </x:c>
      <x:c r="G176" s="41" t="n">
        <x:f>Parametros!$E$16*0</x:f>
        <x:v>0</x:v>
      </x:c>
      <x:c r="H176" s="41" t="str">
        <x:v>Psicología</x:v>
      </x:c>
    </x:row>
    <x:row r="177">
      <x:c r="A177" s="41" t="str">
        <x:v>Alto</x:v>
      </x:c>
      <x:c r="B177" s="41" t="str">
        <x:v>Psicología Clínica</x:v>
      </x:c>
      <x:c r="C177" s="41" t="n">
        <x:v>2029</x:v>
      </x:c>
      <x:c r="D177" s="41" t="n">
        <x:v>4</x:v>
      </x:c>
      <x:c r="E177" s="41" t="n">
        <x:f>Parametros!$E$16</x:f>
        <x:v>150</x:v>
      </x:c>
      <x:c r="F177" s="41" t="n">
        <x:f>Parametros!$E$16*1.5</x:f>
        <x:v>225</x:v>
      </x:c>
      <x:c r="G177" s="41" t="n">
        <x:f>Parametros!$E$16*0</x:f>
        <x:v>0</x:v>
      </x:c>
      <x:c r="H177" s="41" t="str">
        <x:v>Psicología</x:v>
      </x:c>
    </x:row>
    <x:row r="178">
      <x:c r="A178" s="41" t="str">
        <x:v>Alto</x:v>
      </x:c>
      <x:c r="B178" s="41" t="str">
        <x:v>Psicología Clínica</x:v>
      </x:c>
      <x:c r="C178" s="41" t="n">
        <x:v>2030</x:v>
      </x:c>
      <x:c r="D178" s="41" t="n">
        <x:v>4</x:v>
      </x:c>
      <x:c r="E178" s="41" t="n">
        <x:f>Parametros!$E$16</x:f>
        <x:v>150</x:v>
      </x:c>
      <x:c r="F178" s="41" t="n">
        <x:f>Parametros!$E$16*2.5</x:f>
        <x:v>375</x:v>
      </x:c>
      <x:c r="G178" s="41" t="n">
        <x:f>Parametros!$E$16*0</x:f>
        <x:v>0</x:v>
      </x:c>
      <x:c r="H178" s="41" t="str">
        <x:v>Psicología</x:v>
      </x:c>
    </x:row>
    <x:row r="179">
      <x:c r="A179" s="41" t="str">
        <x:v>Alto</x:v>
      </x:c>
      <x:c r="B179" s="41" t="str">
        <x:v>Psicología Clínica</x:v>
      </x:c>
      <x:c r="C179" s="41" t="n">
        <x:v>2031</x:v>
      </x:c>
      <x:c r="D179" s="41" t="n">
        <x:v>4</x:v>
      </x:c>
      <x:c r="E179" s="41" t="n">
        <x:f>Parametros!$E$16</x:f>
        <x:v>150</x:v>
      </x:c>
      <x:c r="F179" s="41" t="n">
        <x:f>Parametros!$E$16*3.5</x:f>
        <x:v>525</x:v>
      </x:c>
      <x:c r="G179" s="41" t="n">
        <x:f>Parametros!$E$16*0</x:f>
        <x:v>0</x:v>
      </x:c>
      <x:c r="H179" s="41" t="str">
        <x:v>Psicología</x:v>
      </x:c>
    </x:row>
    <x:row r="180">
      <x:c r="A180" s="41" t="str">
        <x:v>Alto</x:v>
      </x:c>
      <x:c r="B180" s="41" t="str">
        <x:v>Psicología Clínica</x:v>
      </x:c>
      <x:c r="C180" s="41" t="n">
        <x:v>2032</x:v>
      </x:c>
      <x:c r="D180" s="41" t="n">
        <x:v>4</x:v>
      </x:c>
      <x:c r="E180" s="41" t="n">
        <x:f>Parametros!$E$16</x:f>
        <x:v>150</x:v>
      </x:c>
      <x:c r="F180" s="41" t="n">
        <x:f>Parametros!$E$16*4</x:f>
        <x:v>600</x:v>
      </x:c>
      <x:c r="G180" s="41" t="n">
        <x:f>Parametros!$E$16*0.5</x:f>
        <x:v>75</x:v>
      </x:c>
      <x:c r="H180" s="41" t="str">
        <x:v>Psicología</x:v>
      </x:c>
    </x:row>
    <x:row r="181">
      <x:c r="A181" s="41" t="str">
        <x:v>Alto</x:v>
      </x:c>
      <x:c r="B181" s="41" t="str">
        <x:v>Psicología Clínica</x:v>
      </x:c>
      <x:c r="C181" s="41" t="n">
        <x:v>2033</x:v>
      </x:c>
      <x:c r="D181" s="41" t="n">
        <x:v>4</x:v>
      </x:c>
      <x:c r="E181" s="41" t="n">
        <x:f>Parametros!$E$16</x:f>
        <x:v>150</x:v>
      </x:c>
      <x:c r="F181" s="41" t="n">
        <x:f>Parametros!$E$16*4</x:f>
        <x:v>600</x:v>
      </x:c>
      <x:c r="G181" s="41" t="n">
        <x:f>Parametros!$E$16*1.5</x:f>
        <x:v>225</x:v>
      </x:c>
      <x:c r="H181" s="41" t="str">
        <x:v>Psicología</x:v>
      </x:c>
    </x:row>
    <x:row r="182">
      <x:c r="A182" s="41" t="str">
        <x:v>Alto</x:v>
      </x:c>
      <x:c r="B182" s="41" t="str">
        <x:v>Psicología Clínica</x:v>
      </x:c>
      <x:c r="C182" s="41" t="n">
        <x:v>2034</x:v>
      </x:c>
      <x:c r="D182" s="41" t="n">
        <x:v>4</x:v>
      </x:c>
      <x:c r="E182" s="41" t="n">
        <x:f>Parametros!$E$16</x:f>
        <x:v>150</x:v>
      </x:c>
      <x:c r="F182" s="41" t="n">
        <x:f>Parametros!$E$16*4</x:f>
        <x:v>600</x:v>
      </x:c>
      <x:c r="G182" s="41" t="n">
        <x:f>Parametros!$E$16*2.5</x:f>
        <x:v>375</x:v>
      </x:c>
      <x:c r="H182" s="41" t="str">
        <x:v>Psicología</x:v>
      </x:c>
    </x:row>
    <x:row r="183">
      <x:c r="A183" s="41" t="str">
        <x:v>Alto</x:v>
      </x:c>
      <x:c r="B183" s="41" t="str">
        <x:v>Psicología Clínica</x:v>
      </x:c>
      <x:c r="C183" s="41" t="n">
        <x:v>2035</x:v>
      </x:c>
      <x:c r="D183" s="41" t="n">
        <x:v>4</x:v>
      </x:c>
      <x:c r="E183" s="41" t="n">
        <x:f>Parametros!$E$16</x:f>
        <x:v>150</x:v>
      </x:c>
      <x:c r="F183" s="41" t="n">
        <x:f>Parametros!$E$16*4</x:f>
        <x:v>600</x:v>
      </x:c>
      <x:c r="G183" s="41" t="n">
        <x:f>Parametros!$E$16*3.5</x:f>
        <x:v>525</x:v>
      </x:c>
      <x:c r="H183" s="41" t="str">
        <x:v>Psicología</x:v>
      </x:c>
    </x:row>
    <x:row r="184">
      <x:c r="A184" s="41" t="str">
        <x:v>Alto</x:v>
      </x:c>
      <x:c r="B184" s="41" t="str">
        <x:v>Psicología Clínica</x:v>
      </x:c>
      <x:c r="C184" s="41" t="n">
        <x:v>2036</x:v>
      </x:c>
      <x:c r="D184" s="41" t="n">
        <x:v>4</x:v>
      </x:c>
      <x:c r="E184" s="41" t="n">
        <x:f>Parametros!$E$16</x:f>
        <x:v>150</x:v>
      </x:c>
      <x:c r="F184" s="41" t="n">
        <x:f>Parametros!$E$16*4</x:f>
        <x:v>600</x:v>
      </x:c>
      <x:c r="G184" s="41" t="n">
        <x:f>Parametros!$E$16*4.5</x:f>
        <x:v>675</x:v>
      </x:c>
      <x:c r="H184" s="41" t="str">
        <x:v>Psicología</x:v>
      </x:c>
    </x:row>
    <x:row r="185">
      <x:c r="A185" s="41" t="str">
        <x:v>Alto</x:v>
      </x:c>
      <x:c r="B185" s="41" t="str">
        <x:v>EIR Familiar</x:v>
      </x:c>
      <x:c r="C185" s="41" t="n">
        <x:v>2027</x:v>
      </x:c>
      <x:c r="D185" s="41" t="n">
        <x:v>2</x:v>
      </x:c>
      <x:c r="E185" s="41" t="n">
        <x:f>Parametros!$E$17</x:f>
        <x:v>400</x:v>
      </x:c>
      <x:c r="F185" s="41" t="n">
        <x:f>Parametros!$E$17*0</x:f>
        <x:v>0</x:v>
      </x:c>
      <x:c r="G185" s="41" t="n">
        <x:f>Parametros!$E$17*0</x:f>
        <x:v>0</x:v>
      </x:c>
      <x:c r="H185" s="41" t="str">
        <x:v>Enfermería</x:v>
      </x:c>
    </x:row>
    <x:row r="186">
      <x:c r="A186" s="41" t="str">
        <x:v>Alto</x:v>
      </x:c>
      <x:c r="B186" s="41" t="str">
        <x:v>EIR Familiar</x:v>
      </x:c>
      <x:c r="C186" s="41" t="n">
        <x:v>2028</x:v>
      </x:c>
      <x:c r="D186" s="41" t="n">
        <x:v>2</x:v>
      </x:c>
      <x:c r="E186" s="41" t="n">
        <x:f>Parametros!$E$17</x:f>
        <x:v>400</x:v>
      </x:c>
      <x:c r="F186" s="41" t="n">
        <x:f>Parametros!$E$17*0.5</x:f>
        <x:v>200</x:v>
      </x:c>
      <x:c r="G186" s="41" t="n">
        <x:f>Parametros!$E$17*0</x:f>
        <x:v>0</x:v>
      </x:c>
      <x:c r="H186" s="41" t="str">
        <x:v>Enfermería</x:v>
      </x:c>
    </x:row>
    <x:row r="187">
      <x:c r="A187" s="41" t="str">
        <x:v>Alto</x:v>
      </x:c>
      <x:c r="B187" s="41" t="str">
        <x:v>EIR Familiar</x:v>
      </x:c>
      <x:c r="C187" s="41" t="n">
        <x:v>2029</x:v>
      </x:c>
      <x:c r="D187" s="41" t="n">
        <x:v>2</x:v>
      </x:c>
      <x:c r="E187" s="41" t="n">
        <x:f>Parametros!$E$17</x:f>
        <x:v>400</x:v>
      </x:c>
      <x:c r="F187" s="41" t="n">
        <x:f>Parametros!$E$17*1.5</x:f>
        <x:v>600</x:v>
      </x:c>
      <x:c r="G187" s="41" t="n">
        <x:f>Parametros!$E$17*0</x:f>
        <x:v>0</x:v>
      </x:c>
      <x:c r="H187" s="41" t="str">
        <x:v>Enfermería</x:v>
      </x:c>
    </x:row>
    <x:row r="188">
      <x:c r="A188" s="41" t="str">
        <x:v>Alto</x:v>
      </x:c>
      <x:c r="B188" s="41" t="str">
        <x:v>EIR Familiar</x:v>
      </x:c>
      <x:c r="C188" s="41" t="n">
        <x:v>2030</x:v>
      </x:c>
      <x:c r="D188" s="41" t="n">
        <x:v>2</x:v>
      </x:c>
      <x:c r="E188" s="41" t="n">
        <x:f>Parametros!$E$17</x:f>
        <x:v>400</x:v>
      </x:c>
      <x:c r="F188" s="41" t="n">
        <x:f>Parametros!$E$17*2</x:f>
        <x:v>800</x:v>
      </x:c>
      <x:c r="G188" s="41" t="n">
        <x:f>Parametros!$E$17*0.5</x:f>
        <x:v>200</x:v>
      </x:c>
      <x:c r="H188" s="41" t="str">
        <x:v>Enfermería</x:v>
      </x:c>
    </x:row>
    <x:row r="189">
      <x:c r="A189" s="41" t="str">
        <x:v>Alto</x:v>
      </x:c>
      <x:c r="B189" s="41" t="str">
        <x:v>EIR Familiar</x:v>
      </x:c>
      <x:c r="C189" s="41" t="n">
        <x:v>2031</x:v>
      </x:c>
      <x:c r="D189" s="41" t="n">
        <x:v>2</x:v>
      </x:c>
      <x:c r="E189" s="41" t="n">
        <x:f>Parametros!$E$17</x:f>
        <x:v>400</x:v>
      </x:c>
      <x:c r="F189" s="41" t="n">
        <x:f>Parametros!$E$17*2</x:f>
        <x:v>800</x:v>
      </x:c>
      <x:c r="G189" s="41" t="n">
        <x:f>Parametros!$E$17*1.5</x:f>
        <x:v>600</x:v>
      </x:c>
      <x:c r="H189" s="41" t="str">
        <x:v>Enfermería</x:v>
      </x:c>
    </x:row>
    <x:row r="190">
      <x:c r="A190" s="41" t="str">
        <x:v>Alto</x:v>
      </x:c>
      <x:c r="B190" s="41" t="str">
        <x:v>EIR Familiar</x:v>
      </x:c>
      <x:c r="C190" s="41" t="n">
        <x:v>2032</x:v>
      </x:c>
      <x:c r="D190" s="41" t="n">
        <x:v>2</x:v>
      </x:c>
      <x:c r="E190" s="41" t="n">
        <x:f>Parametros!$E$17</x:f>
        <x:v>400</x:v>
      </x:c>
      <x:c r="F190" s="41" t="n">
        <x:f>Parametros!$E$17*2</x:f>
        <x:v>800</x:v>
      </x:c>
      <x:c r="G190" s="41" t="n">
        <x:f>Parametros!$E$17*2.5</x:f>
        <x:v>1000</x:v>
      </x:c>
      <x:c r="H190" s="41" t="str">
        <x:v>Enfermería</x:v>
      </x:c>
    </x:row>
    <x:row r="191">
      <x:c r="A191" s="41" t="str">
        <x:v>Alto</x:v>
      </x:c>
      <x:c r="B191" s="41" t="str">
        <x:v>EIR Familiar</x:v>
      </x:c>
      <x:c r="C191" s="41" t="n">
        <x:v>2033</x:v>
      </x:c>
      <x:c r="D191" s="41" t="n">
        <x:v>2</x:v>
      </x:c>
      <x:c r="E191" s="41" t="n">
        <x:f>Parametros!$E$17</x:f>
        <x:v>400</x:v>
      </x:c>
      <x:c r="F191" s="41" t="n">
        <x:f>Parametros!$E$17*2</x:f>
        <x:v>800</x:v>
      </x:c>
      <x:c r="G191" s="41" t="n">
        <x:f>Parametros!$E$17*3.5</x:f>
        <x:v>1400</x:v>
      </x:c>
      <x:c r="H191" s="41" t="str">
        <x:v>Enfermería</x:v>
      </x:c>
    </x:row>
    <x:row r="192">
      <x:c r="A192" s="41" t="str">
        <x:v>Alto</x:v>
      </x:c>
      <x:c r="B192" s="41" t="str">
        <x:v>EIR Familiar</x:v>
      </x:c>
      <x:c r="C192" s="41" t="n">
        <x:v>2034</x:v>
      </x:c>
      <x:c r="D192" s="41" t="n">
        <x:v>2</x:v>
      </x:c>
      <x:c r="E192" s="41" t="n">
        <x:f>Parametros!$E$17</x:f>
        <x:v>400</x:v>
      </x:c>
      <x:c r="F192" s="41" t="n">
        <x:f>Parametros!$E$17*2</x:f>
        <x:v>800</x:v>
      </x:c>
      <x:c r="G192" s="41" t="n">
        <x:f>Parametros!$E$17*4.5</x:f>
        <x:v>1800</x:v>
      </x:c>
      <x:c r="H192" s="41" t="str">
        <x:v>Enfermería</x:v>
      </x:c>
    </x:row>
    <x:row r="193">
      <x:c r="A193" s="41" t="str">
        <x:v>Alto</x:v>
      </x:c>
      <x:c r="B193" s="41" t="str">
        <x:v>EIR Familiar</x:v>
      </x:c>
      <x:c r="C193" s="41" t="n">
        <x:v>2035</x:v>
      </x:c>
      <x:c r="D193" s="41" t="n">
        <x:v>2</x:v>
      </x:c>
      <x:c r="E193" s="41" t="n">
        <x:f>Parametros!$E$17</x:f>
        <x:v>400</x:v>
      </x:c>
      <x:c r="F193" s="41" t="n">
        <x:f>Parametros!$E$17*2</x:f>
        <x:v>800</x:v>
      </x:c>
      <x:c r="G193" s="41" t="n">
        <x:f>Parametros!$E$17*5.5</x:f>
        <x:v>2200</x:v>
      </x:c>
      <x:c r="H193" s="41" t="str">
        <x:v>Enfermería</x:v>
      </x:c>
    </x:row>
    <x:row r="194">
      <x:c r="A194" s="41" t="str">
        <x:v>Alto</x:v>
      </x:c>
      <x:c r="B194" s="41" t="str">
        <x:v>EIR Familiar</x:v>
      </x:c>
      <x:c r="C194" s="41" t="n">
        <x:v>2036</x:v>
      </x:c>
      <x:c r="D194" s="41" t="n">
        <x:v>2</x:v>
      </x:c>
      <x:c r="E194" s="41" t="n">
        <x:f>Parametros!$E$17</x:f>
        <x:v>400</x:v>
      </x:c>
      <x:c r="F194" s="41" t="n">
        <x:f>Parametros!$E$17*2</x:f>
        <x:v>800</x:v>
      </x:c>
      <x:c r="G194" s="41" t="n">
        <x:f>Parametros!$E$17*6.5</x:f>
        <x:v>2600</x:v>
      </x:c>
      <x:c r="H194" s="41" t="str">
        <x:v>Enfermería</x:v>
      </x:c>
    </x:row>
    <x:row r="195">
      <x:c r="A195" s="41" t="str">
        <x:v>Alto</x:v>
      </x:c>
      <x:c r="B195" s="41" t="str">
        <x:v>EIR Salud Mental</x:v>
      </x:c>
      <x:c r="C195" s="41" t="n">
        <x:v>2027</x:v>
      </x:c>
      <x:c r="D195" s="41" t="n">
        <x:v>2</x:v>
      </x:c>
      <x:c r="E195" s="41" t="n">
        <x:f>Parametros!$E$18</x:f>
        <x:v>150</x:v>
      </x:c>
      <x:c r="F195" s="41" t="n">
        <x:f>Parametros!$E$18*0</x:f>
        <x:v>0</x:v>
      </x:c>
      <x:c r="G195" s="41" t="n">
        <x:f>Parametros!$E$18*0</x:f>
        <x:v>0</x:v>
      </x:c>
      <x:c r="H195" s="41" t="str">
        <x:v>Enfermería</x:v>
      </x:c>
    </x:row>
    <x:row r="196">
      <x:c r="A196" s="41" t="str">
        <x:v>Alto</x:v>
      </x:c>
      <x:c r="B196" s="41" t="str">
        <x:v>EIR Salud Mental</x:v>
      </x:c>
      <x:c r="C196" s="41" t="n">
        <x:v>2028</x:v>
      </x:c>
      <x:c r="D196" s="41" t="n">
        <x:v>2</x:v>
      </x:c>
      <x:c r="E196" s="41" t="n">
        <x:f>Parametros!$E$18</x:f>
        <x:v>150</x:v>
      </x:c>
      <x:c r="F196" s="41" t="n">
        <x:f>Parametros!$E$18*0.5</x:f>
        <x:v>75</x:v>
      </x:c>
      <x:c r="G196" s="41" t="n">
        <x:f>Parametros!$E$18*0</x:f>
        <x:v>0</x:v>
      </x:c>
      <x:c r="H196" s="41" t="str">
        <x:v>Enfermería</x:v>
      </x:c>
    </x:row>
    <x:row r="197">
      <x:c r="A197" s="41" t="str">
        <x:v>Alto</x:v>
      </x:c>
      <x:c r="B197" s="41" t="str">
        <x:v>EIR Salud Mental</x:v>
      </x:c>
      <x:c r="C197" s="41" t="n">
        <x:v>2029</x:v>
      </x:c>
      <x:c r="D197" s="41" t="n">
        <x:v>2</x:v>
      </x:c>
      <x:c r="E197" s="41" t="n">
        <x:f>Parametros!$E$18</x:f>
        <x:v>150</x:v>
      </x:c>
      <x:c r="F197" s="41" t="n">
        <x:f>Parametros!$E$18*1.5</x:f>
        <x:v>225</x:v>
      </x:c>
      <x:c r="G197" s="41" t="n">
        <x:f>Parametros!$E$18*0</x:f>
        <x:v>0</x:v>
      </x:c>
      <x:c r="H197" s="41" t="str">
        <x:v>Enfermería</x:v>
      </x:c>
    </x:row>
    <x:row r="198">
      <x:c r="A198" s="41" t="str">
        <x:v>Alto</x:v>
      </x:c>
      <x:c r="B198" s="41" t="str">
        <x:v>EIR Salud Mental</x:v>
      </x:c>
      <x:c r="C198" s="41" t="n">
        <x:v>2030</x:v>
      </x:c>
      <x:c r="D198" s="41" t="n">
        <x:v>2</x:v>
      </x:c>
      <x:c r="E198" s="41" t="n">
        <x:f>Parametros!$E$18</x:f>
        <x:v>150</x:v>
      </x:c>
      <x:c r="F198" s="41" t="n">
        <x:f>Parametros!$E$18*2</x:f>
        <x:v>300</x:v>
      </x:c>
      <x:c r="G198" s="41" t="n">
        <x:f>Parametros!$E$18*0.5</x:f>
        <x:v>75</x:v>
      </x:c>
      <x:c r="H198" s="41" t="str">
        <x:v>Enfermería</x:v>
      </x:c>
    </x:row>
    <x:row r="199">
      <x:c r="A199" s="41" t="str">
        <x:v>Alto</x:v>
      </x:c>
      <x:c r="B199" s="41" t="str">
        <x:v>EIR Salud Mental</x:v>
      </x:c>
      <x:c r="C199" s="41" t="n">
        <x:v>2031</x:v>
      </x:c>
      <x:c r="D199" s="41" t="n">
        <x:v>2</x:v>
      </x:c>
      <x:c r="E199" s="41" t="n">
        <x:f>Parametros!$E$18</x:f>
        <x:v>150</x:v>
      </x:c>
      <x:c r="F199" s="41" t="n">
        <x:f>Parametros!$E$18*2</x:f>
        <x:v>300</x:v>
      </x:c>
      <x:c r="G199" s="41" t="n">
        <x:f>Parametros!$E$18*1.5</x:f>
        <x:v>225</x:v>
      </x:c>
      <x:c r="H199" s="41" t="str">
        <x:v>Enfermería</x:v>
      </x:c>
    </x:row>
    <x:row r="200">
      <x:c r="A200" s="41" t="str">
        <x:v>Alto</x:v>
      </x:c>
      <x:c r="B200" s="41" t="str">
        <x:v>EIR Salud Mental</x:v>
      </x:c>
      <x:c r="C200" s="41" t="n">
        <x:v>2032</x:v>
      </x:c>
      <x:c r="D200" s="41" t="n">
        <x:v>2</x:v>
      </x:c>
      <x:c r="E200" s="41" t="n">
        <x:f>Parametros!$E$18</x:f>
        <x:v>150</x:v>
      </x:c>
      <x:c r="F200" s="41" t="n">
        <x:f>Parametros!$E$18*2</x:f>
        <x:v>300</x:v>
      </x:c>
      <x:c r="G200" s="41" t="n">
        <x:f>Parametros!$E$18*2.5</x:f>
        <x:v>375</x:v>
      </x:c>
      <x:c r="H200" s="41" t="str">
        <x:v>Enfermería</x:v>
      </x:c>
    </x:row>
    <x:row r="201">
      <x:c r="A201" s="41" t="str">
        <x:v>Alto</x:v>
      </x:c>
      <x:c r="B201" s="41" t="str">
        <x:v>EIR Salud Mental</x:v>
      </x:c>
      <x:c r="C201" s="41" t="n">
        <x:v>2033</x:v>
      </x:c>
      <x:c r="D201" s="41" t="n">
        <x:v>2</x:v>
      </x:c>
      <x:c r="E201" s="41" t="n">
        <x:f>Parametros!$E$18</x:f>
        <x:v>150</x:v>
      </x:c>
      <x:c r="F201" s="41" t="n">
        <x:f>Parametros!$E$18*2</x:f>
        <x:v>300</x:v>
      </x:c>
      <x:c r="G201" s="41" t="n">
        <x:f>Parametros!$E$18*3.5</x:f>
        <x:v>525</x:v>
      </x:c>
      <x:c r="H201" s="41" t="str">
        <x:v>Enfermería</x:v>
      </x:c>
    </x:row>
    <x:row r="202">
      <x:c r="A202" s="41" t="str">
        <x:v>Alto</x:v>
      </x:c>
      <x:c r="B202" s="41" t="str">
        <x:v>EIR Salud Mental</x:v>
      </x:c>
      <x:c r="C202" s="41" t="n">
        <x:v>2034</x:v>
      </x:c>
      <x:c r="D202" s="41" t="n">
        <x:v>2</x:v>
      </x:c>
      <x:c r="E202" s="41" t="n">
        <x:f>Parametros!$E$18</x:f>
        <x:v>150</x:v>
      </x:c>
      <x:c r="F202" s="41" t="n">
        <x:f>Parametros!$E$18*2</x:f>
        <x:v>300</x:v>
      </x:c>
      <x:c r="G202" s="41" t="n">
        <x:f>Parametros!$E$18*4.5</x:f>
        <x:v>675</x:v>
      </x:c>
      <x:c r="H202" s="41" t="str">
        <x:v>Enfermería</x:v>
      </x:c>
    </x:row>
    <x:row r="203">
      <x:c r="A203" s="41" t="str">
        <x:v>Alto</x:v>
      </x:c>
      <x:c r="B203" s="41" t="str">
        <x:v>EIR Salud Mental</x:v>
      </x:c>
      <x:c r="C203" s="41" t="n">
        <x:v>2035</x:v>
      </x:c>
      <x:c r="D203" s="41" t="n">
        <x:v>2</x:v>
      </x:c>
      <x:c r="E203" s="41" t="n">
        <x:f>Parametros!$E$18</x:f>
        <x:v>150</x:v>
      </x:c>
      <x:c r="F203" s="41" t="n">
        <x:f>Parametros!$E$18*2</x:f>
        <x:v>300</x:v>
      </x:c>
      <x:c r="G203" s="41" t="n">
        <x:f>Parametros!$E$18*5.5</x:f>
        <x:v>825</x:v>
      </x:c>
      <x:c r="H203" s="41" t="str">
        <x:v>Enfermería</x:v>
      </x:c>
    </x:row>
    <x:row r="204">
      <x:c r="A204" s="41" t="str">
        <x:v>Alto</x:v>
      </x:c>
      <x:c r="B204" s="41" t="str">
        <x:v>EIR Salud Mental</x:v>
      </x:c>
      <x:c r="C204" s="41" t="n">
        <x:v>2036</x:v>
      </x:c>
      <x:c r="D204" s="41" t="n">
        <x:v>2</x:v>
      </x:c>
      <x:c r="E204" s="41" t="n">
        <x:f>Parametros!$E$18</x:f>
        <x:v>150</x:v>
      </x:c>
      <x:c r="F204" s="41" t="n">
        <x:f>Parametros!$E$18*2</x:f>
        <x:v>300</x:v>
      </x:c>
      <x:c r="G204" s="41" t="n">
        <x:f>Parametros!$E$18*6.5</x:f>
        <x:v>975</x:v>
      </x:c>
      <x:c r="H204" s="41" t="str">
        <x:v>Enfermería</x:v>
      </x:c>
    </x:row>
    <x:row r="205">
      <x:c r="A205" s="41" t="str">
        <x:v>Alto</x:v>
      </x:c>
      <x:c r="B205" s="41" t="str">
        <x:v>EIR Geriátrica</x:v>
      </x:c>
      <x:c r="C205" s="41" t="n">
        <x:v>2027</x:v>
      </x:c>
      <x:c r="D205" s="41" t="n">
        <x:v>2</x:v>
      </x:c>
      <x:c r="E205" s="41" t="n">
        <x:f>Parametros!$E$19</x:f>
        <x:v>75</x:v>
      </x:c>
      <x:c r="F205" s="41" t="n">
        <x:f>Parametros!$E$19*0</x:f>
        <x:v>0</x:v>
      </x:c>
      <x:c r="G205" s="41" t="n">
        <x:f>Parametros!$E$19*0</x:f>
        <x:v>0</x:v>
      </x:c>
      <x:c r="H205" s="41" t="str">
        <x:v>Enfermería</x:v>
      </x:c>
    </x:row>
    <x:row r="206">
      <x:c r="A206" s="41" t="str">
        <x:v>Alto</x:v>
      </x:c>
      <x:c r="B206" s="41" t="str">
        <x:v>EIR Geriátrica</x:v>
      </x:c>
      <x:c r="C206" s="41" t="n">
        <x:v>2028</x:v>
      </x:c>
      <x:c r="D206" s="41" t="n">
        <x:v>2</x:v>
      </x:c>
      <x:c r="E206" s="41" t="n">
        <x:f>Parametros!$E$19</x:f>
        <x:v>75</x:v>
      </x:c>
      <x:c r="F206" s="41" t="n">
        <x:f>Parametros!$E$19*0.5</x:f>
        <x:v>37.5</x:v>
      </x:c>
      <x:c r="G206" s="41" t="n">
        <x:f>Parametros!$E$19*0</x:f>
        <x:v>0</x:v>
      </x:c>
      <x:c r="H206" s="41" t="str">
        <x:v>Enfermería</x:v>
      </x:c>
    </x:row>
    <x:row r="207">
      <x:c r="A207" s="41" t="str">
        <x:v>Alto</x:v>
      </x:c>
      <x:c r="B207" s="41" t="str">
        <x:v>EIR Geriátrica</x:v>
      </x:c>
      <x:c r="C207" s="41" t="n">
        <x:v>2029</x:v>
      </x:c>
      <x:c r="D207" s="41" t="n">
        <x:v>2</x:v>
      </x:c>
      <x:c r="E207" s="41" t="n">
        <x:f>Parametros!$E$19</x:f>
        <x:v>75</x:v>
      </x:c>
      <x:c r="F207" s="41" t="n">
        <x:f>Parametros!$E$19*1.5</x:f>
        <x:v>112.5</x:v>
      </x:c>
      <x:c r="G207" s="41" t="n">
        <x:f>Parametros!$E$19*0</x:f>
        <x:v>0</x:v>
      </x:c>
      <x:c r="H207" s="41" t="str">
        <x:v>Enfermería</x:v>
      </x:c>
    </x:row>
    <x:row r="208">
      <x:c r="A208" s="41" t="str">
        <x:v>Alto</x:v>
      </x:c>
      <x:c r="B208" s="41" t="str">
        <x:v>EIR Geriátrica</x:v>
      </x:c>
      <x:c r="C208" s="41" t="n">
        <x:v>2030</x:v>
      </x:c>
      <x:c r="D208" s="41" t="n">
        <x:v>2</x:v>
      </x:c>
      <x:c r="E208" s="41" t="n">
        <x:f>Parametros!$E$19</x:f>
        <x:v>75</x:v>
      </x:c>
      <x:c r="F208" s="41" t="n">
        <x:f>Parametros!$E$19*2</x:f>
        <x:v>150</x:v>
      </x:c>
      <x:c r="G208" s="41" t="n">
        <x:f>Parametros!$E$19*0.5</x:f>
        <x:v>37.5</x:v>
      </x:c>
      <x:c r="H208" s="41" t="str">
        <x:v>Enfermería</x:v>
      </x:c>
    </x:row>
    <x:row r="209">
      <x:c r="A209" s="41" t="str">
        <x:v>Alto</x:v>
      </x:c>
      <x:c r="B209" s="41" t="str">
        <x:v>EIR Geriátrica</x:v>
      </x:c>
      <x:c r="C209" s="41" t="n">
        <x:v>2031</x:v>
      </x:c>
      <x:c r="D209" s="41" t="n">
        <x:v>2</x:v>
      </x:c>
      <x:c r="E209" s="41" t="n">
        <x:f>Parametros!$E$19</x:f>
        <x:v>75</x:v>
      </x:c>
      <x:c r="F209" s="41" t="n">
        <x:f>Parametros!$E$19*2</x:f>
        <x:v>150</x:v>
      </x:c>
      <x:c r="G209" s="41" t="n">
        <x:f>Parametros!$E$19*1.5</x:f>
        <x:v>112.5</x:v>
      </x:c>
      <x:c r="H209" s="41" t="str">
        <x:v>Enfermería</x:v>
      </x:c>
    </x:row>
    <x:row r="210">
      <x:c r="A210" s="41" t="str">
        <x:v>Alto</x:v>
      </x:c>
      <x:c r="B210" s="41" t="str">
        <x:v>EIR Geriátrica</x:v>
      </x:c>
      <x:c r="C210" s="41" t="n">
        <x:v>2032</x:v>
      </x:c>
      <x:c r="D210" s="41" t="n">
        <x:v>2</x:v>
      </x:c>
      <x:c r="E210" s="41" t="n">
        <x:f>Parametros!$E$19</x:f>
        <x:v>75</x:v>
      </x:c>
      <x:c r="F210" s="41" t="n">
        <x:f>Parametros!$E$19*2</x:f>
        <x:v>150</x:v>
      </x:c>
      <x:c r="G210" s="41" t="n">
        <x:f>Parametros!$E$19*2.5</x:f>
        <x:v>187.5</x:v>
      </x:c>
      <x:c r="H210" s="41" t="str">
        <x:v>Enfermería</x:v>
      </x:c>
    </x:row>
    <x:row r="211">
      <x:c r="A211" s="41" t="str">
        <x:v>Alto</x:v>
      </x:c>
      <x:c r="B211" s="41" t="str">
        <x:v>EIR Geriátrica</x:v>
      </x:c>
      <x:c r="C211" s="41" t="n">
        <x:v>2033</x:v>
      </x:c>
      <x:c r="D211" s="41" t="n">
        <x:v>2</x:v>
      </x:c>
      <x:c r="E211" s="41" t="n">
        <x:f>Parametros!$E$19</x:f>
        <x:v>75</x:v>
      </x:c>
      <x:c r="F211" s="41" t="n">
        <x:f>Parametros!$E$19*2</x:f>
        <x:v>150</x:v>
      </x:c>
      <x:c r="G211" s="41" t="n">
        <x:f>Parametros!$E$19*3.5</x:f>
        <x:v>262.5</x:v>
      </x:c>
      <x:c r="H211" s="41" t="str">
        <x:v>Enfermería</x:v>
      </x:c>
    </x:row>
    <x:row r="212">
      <x:c r="A212" s="41" t="str">
        <x:v>Alto</x:v>
      </x:c>
      <x:c r="B212" s="41" t="str">
        <x:v>EIR Geriátrica</x:v>
      </x:c>
      <x:c r="C212" s="41" t="n">
        <x:v>2034</x:v>
      </x:c>
      <x:c r="D212" s="41" t="n">
        <x:v>2</x:v>
      </x:c>
      <x:c r="E212" s="41" t="n">
        <x:f>Parametros!$E$19</x:f>
        <x:v>75</x:v>
      </x:c>
      <x:c r="F212" s="41" t="n">
        <x:f>Parametros!$E$19*2</x:f>
        <x:v>150</x:v>
      </x:c>
      <x:c r="G212" s="41" t="n">
        <x:f>Parametros!$E$19*4.5</x:f>
        <x:v>337.5</x:v>
      </x:c>
      <x:c r="H212" s="41" t="str">
        <x:v>Enfermería</x:v>
      </x:c>
    </x:row>
    <x:row r="213">
      <x:c r="A213" s="41" t="str">
        <x:v>Alto</x:v>
      </x:c>
      <x:c r="B213" s="41" t="str">
        <x:v>EIR Geriátrica</x:v>
      </x:c>
      <x:c r="C213" s="41" t="n">
        <x:v>2035</x:v>
      </x:c>
      <x:c r="D213" s="41" t="n">
        <x:v>2</x:v>
      </x:c>
      <x:c r="E213" s="41" t="n">
        <x:f>Parametros!$E$19</x:f>
        <x:v>75</x:v>
      </x:c>
      <x:c r="F213" s="41" t="n">
        <x:f>Parametros!$E$19*2</x:f>
        <x:v>150</x:v>
      </x:c>
      <x:c r="G213" s="41" t="n">
        <x:f>Parametros!$E$19*5.5</x:f>
        <x:v>412.5</x:v>
      </x:c>
      <x:c r="H213" s="41" t="str">
        <x:v>Enfermería</x:v>
      </x:c>
    </x:row>
    <x:row r="214">
      <x:c r="A214" s="41" t="str">
        <x:v>Alto</x:v>
      </x:c>
      <x:c r="B214" s="41" t="str">
        <x:v>EIR Geriátrica</x:v>
      </x:c>
      <x:c r="C214" s="41" t="n">
        <x:v>2036</x:v>
      </x:c>
      <x:c r="D214" s="41" t="n">
        <x:v>2</x:v>
      </x:c>
      <x:c r="E214" s="41" t="n">
        <x:f>Parametros!$E$19</x:f>
        <x:v>75</x:v>
      </x:c>
      <x:c r="F214" s="41" t="n">
        <x:f>Parametros!$E$19*2</x:f>
        <x:v>150</x:v>
      </x:c>
      <x:c r="G214" s="41" t="n">
        <x:f>Parametros!$E$19*6.5</x:f>
        <x:v>487.5</x:v>
      </x:c>
      <x:c r="H214" s="41" t="str">
        <x:v>Enfermería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1" hidden="0" customWidth="1"/>
    <x:col min="3" max="3" width="11" hidden="0" customWidth="1"/>
    <x:col min="4" max="4" width="38" hidden="0" customWidth="1"/>
    <x:col min="5" max="5" width="16" hidden="0" customWidth="1"/>
    <x:col min="6" max="6" width="18" hidden="0" customWidth="1"/>
    <x:col min="7" max="7" width="48" hidden="0" customWidth="1"/>
  </x:cols>
  <x:sheetData>
    <x:row r="1" ht="32" customHeight="1">
      <x:c r="A1" s="61" t="str">
        <x:v>Cálculo incremental por componente</x:v>
      </x:c>
      <x:c r="B1" s="62"/>
      <x:c r="C1" s="62"/>
      <x:c r="D1" s="62"/>
      <x:c r="E1" s="62"/>
      <x:c r="F1" s="62"/>
      <x:c r="G1" s="62"/>
    </x:row>
    <x:row r="2" ht="30" customHeight="1">
      <x:c r="A2" s="57" t="str">
        <x:v>Cada fila es cantidad × coste unitario o una deducción explícita. Los totales se agregan en la hoja Serie.</x:v>
      </x:c>
      <x:c r="B2" s="56"/>
      <x:c r="C2" s="56"/>
      <x:c r="D2" s="56"/>
      <x:c r="E2" s="56"/>
      <x:c r="F2" s="56"/>
      <x:c r="G2" s="56"/>
    </x:row>
    <x:row r="3">
      <x:c r="A3" s="56"/>
      <x:c r="B3" s="56"/>
      <x:c r="C3" s="56"/>
      <x:c r="D3" s="56"/>
      <x:c r="E3" s="56"/>
      <x:c r="F3" s="56"/>
      <x:c r="G3" s="56"/>
    </x:row>
    <x:row r="4">
      <x:c r="A4" s="58" t="str">
        <x:v>Escenario</x:v>
      </x:c>
      <x:c r="B4" s="58" t="str">
        <x:v>Año</x:v>
      </x:c>
      <x:c r="C4" s="58" t="str">
        <x:v>Medida</x:v>
      </x:c>
      <x:c r="D4" s="58" t="str">
        <x:v>Componente</x:v>
      </x:c>
      <x:c r="E4" s="58" t="str">
        <x:v>Tipo</x:v>
      </x:c>
      <x:c r="F4" s="58" t="str">
        <x:v>Coste incremental M€</x:v>
      </x:c>
      <x:c r="G4" s="58" t="str">
        <x:v>Trazabilidad</x:v>
      </x:c>
    </x:row>
    <x:row r="5">
      <x:c r="A5" s="15" t="str">
        <x:v>Bajo</x:v>
      </x:c>
      <x:c r="B5" s="15" t="n">
        <x:v>2027</x:v>
      </x:c>
      <x:c r="C5" s="15" t="str">
        <x:v>M1</x:v>
      </x:c>
      <x:c r="D5" s="15" t="str">
        <x:v>Personal multiprofesional</x:v>
      </x:c>
      <x:c r="E5" s="15" t="str">
        <x:v>Recurrente</x:v>
      </x:c>
      <x:c r="F5" s="35" t="n">
        <x:f>Calendario!$B$6*(Calendario!$B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B$5*10*Parametros!$C$6)*((Parametros!$C$72*Parametros!$C$66)+0.5*(Parametros!$C$75*Parametros!$C$66)+0.5*(Parametros!$C$73*Parametros!$C$66)))/1000000</x:f>
        <x:v>52.083940288350945</x:v>
      </x:c>
      <x:c r="G5" s="15" t="str">
        <x:v>SIAP 2024 + retribuciones 2026 + cupos editables</x:v>
      </x:c>
    </x:row>
    <x:row r="6">
      <x:c r="A6" s="15" t="str">
        <x:v>Bajo</x:v>
      </x:c>
      <x:c r="B6" s="15" t="n">
        <x:v>2027</x:v>
      </x:c>
      <x:c r="C6" s="15" t="str">
        <x:v>M1</x:v>
      </x:c>
      <x:c r="D6" s="15" t="str">
        <x:v>Diagnóstico y actividad</x:v>
      </x:c>
      <x:c r="E6" s="15" t="str">
        <x:v>Recurrente</x:v>
      </x:c>
      <x:c r="F6" s="35" t="n">
        <x:f>Calendario!$B$6*Calendario!$B$5*Parametros!$C$7</x:f>
        <x:v>30.060000000000002</x:v>
      </x:c>
      <x:c r="G6" s="15" t="str">
        <x:v>Hipótesis por residente</x:v>
      </x:c>
    </x:row>
    <x:row r="7">
      <x:c r="A7" s="15" t="str">
        <x:v>Bajo</x:v>
      </x:c>
      <x:c r="B7" s="15" t="n">
        <x:v>2027</x:v>
      </x:c>
      <x:c r="C7" s="15" t="str">
        <x:v>M1</x:v>
      </x:c>
      <x:c r="D7" s="15" t="str">
        <x:v>Espacios y equipos</x:v>
      </x:c>
      <x:c r="E7" s="15" t="str">
        <x:v>Temporal</x:v>
      </x:c>
      <x:c r="F7" s="35" t="n">
        <x:f>((((Parametros!$C$60/Parametros!$C$5)-Parametros!$C$61)+(Parametros!$C$61+Parametros!$C$62+((Parametros!$C$60/Parametros!$C$5)-Parametros!$C$61)-Parametros!$C$63)+(((Parametros!$C$60/Parametros!$C$5)-Parametros!$C$61)*0.5)+2*(Calendario!$B$5*10*Parametros!$C$6))*30000/1000000)/4</x:f>
        <x:v>39.23522596153843</x:v>
      </x:c>
      <x:c r="G7" s="15" t="str">
        <x:v>30.000 € por FTE incremental; 2027–2030</x:v>
      </x:c>
    </x:row>
    <x:row r="8">
      <x:c r="A8" s="15" t="str">
        <x:v>Bajo</x:v>
      </x:c>
      <x:c r="B8" s="15" t="n">
        <x:v>2027</x:v>
      </x:c>
      <x:c r="C8" s="15" t="str">
        <x:v>M1</x:v>
      </x:c>
      <x:c r="D8" s="15" t="str">
        <x:v>Mantenimiento</x:v>
      </x:c>
      <x:c r="E8" s="15" t="str">
        <x:v>Recurrente</x:v>
      </x:c>
      <x:c r="F8" s="35" t="n">
        <x:f>0</x:f>
        <x:v>0</x:v>
      </x:c>
      <x:c r="G8" s="15" t="str">
        <x:v>10% de inversión acumulada</x:v>
      </x:c>
    </x:row>
    <x:row r="9">
      <x:c r="A9" s="15" t="str">
        <x:v>Bajo</x:v>
      </x:c>
      <x:c r="B9" s="15" t="n">
        <x:v>2027</x:v>
      </x:c>
      <x:c r="C9" s="15" t="str">
        <x:v>M1</x:v>
      </x:c>
      <x:c r="D9" s="15" t="str">
        <x:v>Descuento programas existentes</x:v>
      </x:c>
      <x:c r="E9" s="15" t="str">
        <x:v>Deducción</x:v>
      </x:c>
      <x:c r="F9" s="35" t="n">
        <x:f>-Parametros!$C$8*Calendario!$B$6</x:f>
        <x:v>-12</x:v>
      </x:c>
      <x:c r="G9" s="15" t="str">
        <x:v>No duplicar Plan AP 2025–2027 / transferencias 2026</x:v>
      </x:c>
    </x:row>
    <x:row r="10">
      <x:c r="A10" s="15" t="str">
        <x:v>Bajo</x:v>
      </x:c>
      <x:c r="B10" s="15" t="n">
        <x:v>2027</x:v>
      </x:c>
      <x:c r="C10" s="15" t="str">
        <x:v>M2</x:v>
      </x:c>
      <x:c r="D10" s="15" t="str">
        <x:v>Absorción backlog 2025</x:v>
      </x:c>
      <x:c r="E10" s="15" t="str">
        <x:v>Temporal</x:v>
      </x:c>
      <x:c r="F10" s="35" t="n">
        <x:f>M2_Backlog!$H$12*Calendario!$B$14</x:f>
        <x:v>165.5930096739411</x:v>
      </x:c>
      <x:c r="G10" s="15" t="str">
        <x:v>SISLE dic-2025; reparto 2027–2030</x:v>
      </x:c>
    </x:row>
    <x:row r="11">
      <x:c r="A11" s="15" t="str">
        <x:v>Bajo</x:v>
      </x:c>
      <x:c r="B11" s="15" t="n">
        <x:v>2027</x:v>
      </x:c>
      <x:c r="C11" s="15" t="str">
        <x:v>M2</x:v>
      </x:c>
      <x:c r="D11" s="15" t="str">
        <x:v>Reserva estructural</x:v>
      </x:c>
      <x:c r="E11" s="15" t="str">
        <x:v>Recurrente</x:v>
      </x:c>
      <x:c r="F11" s="35" t="n">
        <x:f>M2_Backlog!$H$12*Parametros!$C$10*Calendario!$B$7</x:f>
        <x:v>6.623720386957645</x:v>
      </x:c>
      <x:c r="G11" s="15" t="str">
        <x:v>Hipótesis de capacidad de reserva; validar con entradas/salidas</x:v>
      </x:c>
    </x:row>
    <x:row r="12">
      <x:c r="A12" s="15" t="str">
        <x:v>Bajo</x:v>
      </x:c>
      <x:c r="B12" s="15" t="n">
        <x:v>2027</x:v>
      </x:c>
      <x:c r="C12" s="15" t="str">
        <x:v>M2</x:v>
      </x:c>
      <x:c r="D12" s="15" t="str">
        <x:v>Coordinación y transparencia</x:v>
      </x:c>
      <x:c r="E12" s="15" t="str">
        <x:v>Recurrente</x:v>
      </x:c>
      <x:c r="F12" s="35" t="n">
        <x:f>Parametros!$C$11*Calendario!$B$7</x:f>
        <x:v>3.6</x:v>
      </x:c>
      <x:c r="G12" s="15" t="str">
        <x:v>18 servicios de salud + nodo nacional</x:v>
      </x:c>
    </x:row>
    <x:row r="13">
      <x:c r="A13" s="15" t="str">
        <x:v>Bajo</x:v>
      </x:c>
      <x:c r="B13" s="15" t="n">
        <x:v>2027</x:v>
      </x:c>
      <x:c r="C13" s="15" t="str">
        <x:v>M2</x:v>
      </x:c>
      <x:c r="D13" s="15" t="str">
        <x:v>Alternativa pública y desplazamientos</x:v>
      </x:c>
      <x:c r="E13" s="15" t="str">
        <x:v>Recurrente</x:v>
      </x:c>
      <x:c r="F13" s="35" t="n">
        <x:f>Parametros!$C$12*Calendario!$B$7</x:f>
        <x:v>0.5</x:v>
      </x:c>
      <x:c r="G13" s="15" t="str">
        <x:v>Bolsa operativa anual</x:v>
      </x:c>
    </x:row>
    <x:row r="14">
      <x:c r="A14" s="15" t="str">
        <x:v>Bajo</x:v>
      </x:c>
      <x:c r="B14" s="15" t="n">
        <x:v>2027</x:v>
      </x:c>
      <x:c r="C14" s="15" t="str">
        <x:v>M3</x:v>
      </x:c>
      <x:c r="D14" s="15" t="str">
        <x:v>Plazas FSE adicionales activas</x:v>
      </x:c>
      <x:c r="E14" s="15" t="str">
        <x:v>Recurrente</x:v>
      </x:c>
      <x:c r="F14" s="35" t="n">
        <x:f>((M3_Personal!$F$5+M3_Personal!$F$15+M3_Personal!$F$25+M3_Personal!$F$35)*56000+(M3_Personal!$F$45+M3_Personal!$F$55+M3_Personal!$F$65)*41000)/1000000</x:f>
        <x:v>0</x:v>
      </x:c>
      <x:c r="G14" s="15" t="str">
        <x:v>Residente cargado + tutor; solo plazas sobre escenario base</x:v>
      </x:c>
    </x:row>
    <x:row r="15">
      <x:c r="A15" s="15" t="str">
        <x:v>Bajo</x:v>
      </x:c>
      <x:c r="B15" s="15" t="n">
        <x:v>2027</x:v>
      </x:c>
      <x:c r="C15" s="15" t="str">
        <x:v>M3</x:v>
      </x:c>
      <x:c r="D15" s="15" t="str">
        <x:v>Incentivos difícil cobertura</x:v>
      </x:c>
      <x:c r="E15" s="15" t="str">
        <x:v>Recurrente</x:v>
      </x:c>
      <x:c r="F15" s="35" t="n">
        <x:f>Parametros!$C$20*Parametros!$C$21/1000000*Calendario!$B$8</x:f>
        <x:v>10</x:v>
      </x:c>
      <x:c r="G15" s="15" t="str">
        <x:v>Puestos e incentivo editables</x:v>
      </x:c>
    </x:row>
    <x:row r="16">
      <x:c r="A16" s="15" t="str">
        <x:v>Bajo</x:v>
      </x:c>
      <x:c r="B16" s="15" t="n">
        <x:v>2027</x:v>
      </x:c>
      <x:c r="C16" s="15" t="str">
        <x:v>M3</x:v>
      </x:c>
      <x:c r="D16" s="15" t="str">
        <x:v>Homologación y evaluación</x:v>
      </x:c>
      <x:c r="E16" s="15" t="str">
        <x:v>Recurrente</x:v>
      </x:c>
      <x:c r="F16" s="35" t="n">
        <x:f>Parametros!$C$22*Calendario!$B$8</x:f>
        <x:v>3</x:v>
      </x:c>
      <x:c r="G16" s="15" t="str">
        <x:v>Unidades de tramitación y evaluación</x:v>
      </x:c>
    </x:row>
    <x:row r="17">
      <x:c r="A17" s="15" t="str">
        <x:v>Bajo</x:v>
      </x:c>
      <x:c r="B17" s="15" t="n">
        <x:v>2027</x:v>
      </x:c>
      <x:c r="C17" s="15" t="str">
        <x:v>M3</x:v>
      </x:c>
      <x:c r="D17" s="15" t="str">
        <x:v>Planificación, REPS y transparencia</x:v>
      </x:c>
      <x:c r="E17" s="15" t="str">
        <x:v>Recurrente</x:v>
      </x:c>
      <x:c r="F17" s="35" t="n">
        <x:f>Parametros!$C$23*Calendario!$B$8</x:f>
        <x:v>1.25</x:v>
      </x:c>
      <x:c r="G17" s="15" t="str">
        <x:v>Previsiones bienales y registro</x:v>
      </x:c>
    </x:row>
    <x:row r="18">
      <x:c r="A18" s="15" t="str">
        <x:v>Bajo</x:v>
      </x:c>
      <x:c r="B18" s="15" t="n">
        <x:v>2027</x:v>
      </x:c>
      <x:c r="C18" s="15" t="str">
        <x:v>M4</x:v>
      </x:c>
      <x:c r="D18" s="15" t="str">
        <x:v>Red comunitaria multidisciplinar</x:v>
      </x:c>
      <x:c r="E18" s="15" t="str">
        <x:v>Recurrente</x:v>
      </x:c>
      <x:c r="F18" s="35" t="n">
        <x:f>(Calendario!$B$9*(((Calendario!$B$5*10)*(Parametros!$C$24*(Parametros!$C$69*Parametros!$C$66)+Parametros!$C$25*(Parametros!$C$68*Parametros!$C$66)+Parametros!$C$26*(Parametros!$C$71*Parametros!$C$66)+Parametros!$C$27*(Parametros!$C$73*Parametros!$C$66))/1000000)+((Calendario!$B$5*4*Parametros!$C$28)*((Parametros!$C$69*Parametros!$C$66)+0.5*(Parametros!$C$68*Parametros!$C$66)+(Parametros!$C$71*Parametros!$C$66)+0.5*(Parametros!$C$73*Parametros!$C$66))/1000000)))</x:f>
        <x:v>11.371939943922001</x:v>
      </x:c>
      <x:c r="G18" s="15" t="str">
        <x:v>Módulos por población; equipo completo</x:v>
      </x:c>
    </x:row>
    <x:row r="19">
      <x:c r="A19" s="15" t="str">
        <x:v>Bajo</x:v>
      </x:c>
      <x:c r="B19" s="15" t="n">
        <x:v>2027</x:v>
      </x:c>
      <x:c r="C19" s="15" t="str">
        <x:v>M4</x:v>
      </x:c>
      <x:c r="D19" s="15" t="str">
        <x:v>Espacios, grupos y equipamiento</x:v>
      </x:c>
      <x:c r="E19" s="15" t="str">
        <x:v>Recurrente</x:v>
      </x:c>
      <x:c r="F19" s="35" t="n">
        <x:f>(Calendario!$B$9*(((Calendario!$B$5*10)*(Parametros!$C$24*(Parametros!$C$69*Parametros!$C$66)+Parametros!$C$25*(Parametros!$C$68*Parametros!$C$66)+Parametros!$C$26*(Parametros!$C$71*Parametros!$C$66)+Parametros!$C$27*(Parametros!$C$73*Parametros!$C$66))/1000000)+((Calendario!$B$5*4*Parametros!$C$28)*((Parametros!$C$69*Parametros!$C$66)+0.5*(Parametros!$C$68*Parametros!$C$66)+(Parametros!$C$71*Parametros!$C$66)+0.5*(Parametros!$C$73*Parametros!$C$66))/1000000)))*Parametros!$C$30</x:f>
        <x:v>1.1371939943922003</x:v>
      </x:c>
      <x:c r="G19" s="15" t="str">
        <x:v>Porcentaje de personal</x:v>
      </x:c>
    </x:row>
    <x:row r="20">
      <x:c r="A20" s="15" t="str">
        <x:v>Bajo</x:v>
      </x:c>
      <x:c r="B20" s="15" t="n">
        <x:v>2027</x:v>
      </x:c>
      <x:c r="C20" s="15" t="str">
        <x:v>M4</x:v>
      </x:c>
      <x:c r="D20" s="15" t="str">
        <x:v>Crisis, infancia, adicciones y continuidad</x:v>
      </x:c>
      <x:c r="E20" s="15" t="str">
        <x:v>Recurrente</x:v>
      </x:c>
      <x:c r="F20" s="35" t="n">
        <x:f>Parametros!$C$29*Calendario!$B$9</x:f>
        <x:v>5</x:v>
      </x:c>
      <x:c r="G20" s="15" t="str">
        <x:v>Bolsa programática anual</x:v>
      </x:c>
    </x:row>
    <x:row r="21">
      <x:c r="A21" s="15" t="str">
        <x:v>Bajo</x:v>
      </x:c>
      <x:c r="B21" s="15" t="n">
        <x:v>2027</x:v>
      </x:c>
      <x:c r="C21" s="15" t="str">
        <x:v>M4</x:v>
      </x:c>
      <x:c r="D21" s="15" t="str">
        <x:v>Descuento Plan Salud Mental vigente</x:v>
      </x:c>
      <x:c r="E21" s="15" t="str">
        <x:v>Deducción</x:v>
      </x:c>
      <x:c r="F21" s="35" t="n">
        <x:f>-39*Calendario!$B$9</x:f>
        <x:v>-3.9000000000000004</x:v>
      </x:c>
      <x:c r="G21" s="15" t="str">
        <x:v>Plan de Acción 2025–2027: 39 M€/año consolidados</x:v>
      </x:c>
    </x:row>
    <x:row r="22">
      <x:c r="A22" s="15" t="str">
        <x:v>Bajo</x:v>
      </x:c>
      <x:c r="B22" s="15" t="n">
        <x:v>2027</x:v>
      </x:c>
      <x:c r="C22" s="15" t="str">
        <x:v>M5</x:v>
      </x:c>
      <x:c r="D22" s="15" t="str">
        <x:v>Equipos de atención en casa</x:v>
      </x:c>
      <x:c r="E22" s="15" t="str">
        <x:v>Recurrente</x:v>
      </x:c>
      <x:c r="F22" s="35" t="n">
        <x:f>(Calendario!$B$5*10*Parametros!$C$31)*(0.5*(Parametros!$C$76*Parametros!$C$66)+1.5*(Parametros!$C$70*Parametros!$C$66)+0.5*(Parametros!$C$72*Parametros!$C$66)+0.5*(Parametros!$C$73*Parametros!$C$66)+0.5*(Parametros!$C$74*Parametros!$C$66))/1000000*Calendario!$B$10</x:f>
        <x:v>6.64882458696</x:v>
      </x:c>
      <x:c r="G22" s="15" t="str">
        <x:v>Módulos por 100.000 habitantes</x:v>
      </x:c>
    </x:row>
    <x:row r="23">
      <x:c r="A23" s="15" t="str">
        <x:v>Bajo</x:v>
      </x:c>
      <x:c r="B23" s="15" t="n">
        <x:v>2027</x:v>
      </x:c>
      <x:c r="C23" s="15" t="str">
        <x:v>M5</x:v>
      </x:c>
      <x:c r="D23" s="15" t="str">
        <x:v>Telemonitorización con alternativa</x:v>
      </x:c>
      <x:c r="E23" s="15" t="str">
        <x:v>Recurrente</x:v>
      </x:c>
      <x:c r="F23" s="35" t="n">
        <x:f>Calendario!$B$5*1000000*Parametros!$C$32*Parametros!$C$33/1000000*Calendario!$B$10</x:f>
        <x:v>5.010000000000001</x:v>
      </x:c>
      <x:c r="G23" s="15" t="str">
        <x:v>Población cubierta × coste anual</x:v>
      </x:c>
    </x:row>
    <x:row r="24">
      <x:c r="A24" s="15" t="str">
        <x:v>Bajo</x:v>
      </x:c>
      <x:c r="B24" s="15" t="n">
        <x:v>2027</x:v>
      </x:c>
      <x:c r="C24" s="15" t="str">
        <x:v>M5</x:v>
      </x:c>
      <x:c r="D24" s="15" t="str">
        <x:v>Plan único y coordinación</x:v>
      </x:c>
      <x:c r="E24" s="15" t="str">
        <x:v>Recurrente</x:v>
      </x:c>
      <x:c r="F24" s="35" t="n">
        <x:f>Parametros!$C$64*Parametros!$C$34/1000000*Calendario!$B$10</x:f>
        <x:v>3.9078000000000004</x:v>
      </x:c>
      <x:c r="G24" s="15" t="str">
        <x:v>13.026 centros y consultorios AP</x:v>
      </x:c>
    </x:row>
    <x:row r="25">
      <x:c r="A25" s="15" t="str">
        <x:v>Bajo</x:v>
      </x:c>
      <x:c r="B25" s="15" t="n">
        <x:v>2027</x:v>
      </x:c>
      <x:c r="C25" s="15" t="str">
        <x:v>M5</x:v>
      </x:c>
      <x:c r="D25" s="15" t="str">
        <x:v>Apoyo y respiro a cuidadores</x:v>
      </x:c>
      <x:c r="E25" s="15" t="str">
        <x:v>Recurrente</x:v>
      </x:c>
      <x:c r="F25" s="35" t="n">
        <x:f>Parametros!$C$35*Parametros!$C$36/1000000*Calendario!$B$10</x:f>
        <x:v>2</x:v>
      </x:c>
      <x:c r="G25" s="15" t="str">
        <x:v>Episodios anuales</x:v>
      </x:c>
    </x:row>
    <x:row r="26">
      <x:c r="A26" s="15" t="str">
        <x:v>Bajo</x:v>
      </x:c>
      <x:c r="B26" s="15" t="n">
        <x:v>2027</x:v>
      </x:c>
      <x:c r="C26" s="15" t="str">
        <x:v>M5</x:v>
      </x:c>
      <x:c r="D26" s="15" t="str">
        <x:v>Completar equipos paliativos</x:v>
      </x:c>
      <x:c r="E26" s="15" t="str">
        <x:v>Recurrente</x:v>
      </x:c>
      <x:c r="F26" s="35" t="n">
        <x:f>Parametros!$C$37*0.5*((Parametros!$C$69*Parametros!$C$66)+(Parametros!$C$73*Parametros!$C$66))/1000000*Calendario!$B$10</x:f>
        <x:v>0.46715239280000004</x:v>
      </x:c>
      <x:c r="G26" s="15" t="str">
        <x:v>Brecha frente a equipos completos; hipótesis editable</x:v>
      </x:c>
    </x:row>
    <x:row r="27">
      <x:c r="A27" s="15" t="str">
        <x:v>Bajo</x:v>
      </x:c>
      <x:c r="B27" s="15" t="n">
        <x:v>2027</x:v>
      </x:c>
      <x:c r="C27" s="15" t="str">
        <x:v>M6</x:v>
      </x:c>
      <x:c r="D27" s="15" t="str">
        <x:v>Equipos territoriales de salud pública</x:v>
      </x:c>
      <x:c r="E27" s="15" t="str">
        <x:v>Recurrente</x:v>
      </x:c>
      <x:c r="F27" s="35" t="n">
        <x:f>(Calendario!$B$5*10*Parametros!$C$38)*((Parametros!$C$75*Parametros!$C$66)+(Parametros!$C$70*Parametros!$C$66)+(Parametros!$C$74*Parametros!$C$66))/1000000*Calendario!$B$11</x:f>
        <x:v>11.401993888335001</x:v>
      </x:c>
      <x:c r="G27" s="15" t="str">
        <x:v>Módulo: técnico + enfermería + datos/administración</x:v>
      </x:c>
    </x:row>
    <x:row r="28">
      <x:c r="A28" s="15" t="str">
        <x:v>Bajo</x:v>
      </x:c>
      <x:c r="B28" s="15" t="n">
        <x:v>2027</x:v>
      </x:c>
      <x:c r="C28" s="15" t="str">
        <x:v>M6</x:v>
      </x:c>
      <x:c r="D28" s="15" t="str">
        <x:v>Programas comunitarios de prevención</x:v>
      </x:c>
      <x:c r="E28" s="15" t="str">
        <x:v>Recurrente</x:v>
      </x:c>
      <x:c r="F28" s="35" t="n">
        <x:f>Calendario!$B$5*Parametros!$C$39*Calendario!$B$11</x:f>
        <x:v>30.060000000000002</x:v>
      </x:c>
      <x:c r="G28" s="15" t="str">
        <x:v>€/residente</x:v>
      </x:c>
    </x:row>
    <x:row r="29">
      <x:c r="A29" s="15" t="str">
        <x:v>Bajo</x:v>
      </x:c>
      <x:c r="B29" s="15" t="n">
        <x:v>2027</x:v>
      </x:c>
      <x:c r="C29" s="15" t="str">
        <x:v>M6</x:v>
      </x:c>
      <x:c r="D29" s="15" t="str">
        <x:v>Vacunación y captación activa</x:v>
      </x:c>
      <x:c r="E29" s="15" t="str">
        <x:v>Recurrente</x:v>
      </x:c>
      <x:c r="F29" s="35" t="n">
        <x:f>Calendario!$B$5*Parametros!$C$40*Calendario!$B$11</x:f>
        <x:v>10.020000000000001</x:v>
      </x:c>
      <x:c r="G29" s="15" t="str">
        <x:v>€/residente</x:v>
      </x:c>
    </x:row>
    <x:row r="30">
      <x:c r="A30" s="15" t="str">
        <x:v>Bajo</x:v>
      </x:c>
      <x:c r="B30" s="15" t="n">
        <x:v>2027</x:v>
      </x:c>
      <x:c r="C30" s="15" t="str">
        <x:v>M6</x:v>
      </x:c>
      <x:c r="D30" s="15" t="str">
        <x:v>Escuela, comunidad y clima</x:v>
      </x:c>
      <x:c r="E30" s="15" t="str">
        <x:v>Recurrente</x:v>
      </x:c>
      <x:c r="F30" s="35" t="n">
        <x:f>Parametros!$C$64*Parametros!$C$41/1000000*Calendario!$B$11</x:f>
        <x:v>7.815600000000001</x:v>
      </x:c>
      <x:c r="G30" s="15" t="str">
        <x:v>€/centro AP</x:v>
      </x:c>
    </x:row>
    <x:row r="31">
      <x:c r="A31" s="15" t="str">
        <x:v>Bajo</x:v>
      </x:c>
      <x:c r="B31" s="15" t="n">
        <x:v>2027</x:v>
      </x:c>
      <x:c r="C31" s="15" t="str">
        <x:v>M6</x:v>
      </x:c>
      <x:c r="D31" s="15" t="str">
        <x:v>Evaluación y cribados</x:v>
      </x:c>
      <x:c r="E31" s="15" t="str">
        <x:v>Recurrente</x:v>
      </x:c>
      <x:c r="F31" s="35" t="n">
        <x:f>Parametros!$C$42*Calendario!$B$11</x:f>
        <x:v>5</x:v>
      </x:c>
      <x:c r="G31" s="15" t="str">
        <x:v>No duplica ampliación de mama ya aprobada</x:v>
      </x:c>
    </x:row>
    <x:row r="32">
      <x:c r="A32" s="15" t="str">
        <x:v>Bajo</x:v>
      </x:c>
      <x:c r="B32" s="15" t="n">
        <x:v>2027</x:v>
      </x:c>
      <x:c r="C32" s="15" t="str">
        <x:v>M6</x:v>
      </x:c>
      <x:c r="D32" s="15" t="str">
        <x:v>Descuento programas solapados</x:v>
      </x:c>
      <x:c r="E32" s="15" t="str">
        <x:v>Deducción</x:v>
      </x:c>
      <x:c r="F32" s="35" t="n">
        <x:f>-Parametros!$C$43*Calendario!$B$11</x:f>
        <x:v>-3</x:v>
      </x:c>
      <x:c r="G32" s="15" t="str">
        <x:v>Programas ya financiados</x:v>
      </x:c>
    </x:row>
    <x:row r="33">
      <x:c r="A33" s="15" t="str">
        <x:v>Bajo</x:v>
      </x:c>
      <x:c r="B33" s="15" t="n">
        <x:v>2027</x:v>
      </x:c>
      <x:c r="C33" s="15" t="str">
        <x:v>M7</x:v>
      </x:c>
      <x:c r="D33" s="15" t="str">
        <x:v>Cobertura bucodental adicional</x:v>
      </x:c>
      <x:c r="E33" s="15" t="str">
        <x:v>Recurrente</x:v>
      </x:c>
      <x:c r="F33" s="35" t="n">
        <x:f>((Calendario!$B$5*1000000)*0.135*MAX(0,Parametros!$C$44-0.304)+(Calendario!$B$5*1000000)*0.22*MAX(0,Parametros!$C$45-0.03)+350000*MAX(0,Parametros!$C$46-0.25)+1000000*MAX(0,Parametros!$C$47-0.20))*Parametros!$C$48/1000000*Calendario!$B$12</x:f>
        <x:v>28.766809499999997</x:v>
      </x:c>
      <x:c r="G33" s="15" t="str">
        <x:v>Solo cobertura sobre la línea base 2026; no suma otra vez los 60,058 M€</x:v>
      </x:c>
    </x:row>
    <x:row r="34">
      <x:c r="A34" s="15" t="str">
        <x:v>Bajo</x:v>
      </x:c>
      <x:c r="B34" s="15" t="n">
        <x:v>2027</x:v>
      </x:c>
      <x:c r="C34" s="15" t="str">
        <x:v>M7</x:v>
      </x:c>
      <x:c r="D34" s="15" t="str">
        <x:v>Unidades móviles - operación</x:v>
      </x:c>
      <x:c r="E34" s="15" t="str">
        <x:v>Recurrente</x:v>
      </x:c>
      <x:c r="F34" s="35" t="n">
        <x:f>Parametros!$C$49*300000/1000000*Calendario!$B$12</x:f>
        <x:v>2.6999999999999997</x:v>
      </x:c>
      <x:c r="G34" s="15" t="str">
        <x:v>300.000 €/unidad/año</x:v>
      </x:c>
    </x:row>
    <x:row r="35">
      <x:c r="A35" s="15" t="str">
        <x:v>Bajo</x:v>
      </x:c>
      <x:c r="B35" s="15" t="n">
        <x:v>2027</x:v>
      </x:c>
      <x:c r="C35" s="15" t="str">
        <x:v>M7</x:v>
      </x:c>
      <x:c r="D35" s="15" t="str">
        <x:v>Unidades móviles - inversión</x:v>
      </x:c>
      <x:c r="E35" s="15" t="str">
        <x:v>Temporal</x:v>
      </x:c>
      <x:c r="F35" s="35" t="n">
        <x:f>Parametros!$C$49*250000/1000000/4</x:f>
        <x:v>3.75</x:v>
      </x:c>
      <x:c r="G35" s="15" t="str">
        <x:v>250.000 €/unidad; 2027–2030</x:v>
      </x:c>
    </x:row>
    <x:row r="36">
      <x:c r="A36" s="15" t="str">
        <x:v>Bajo</x:v>
      </x:c>
      <x:c r="B36" s="15" t="n">
        <x:v>2027</x:v>
      </x:c>
      <x:c r="C36" s="15" t="str">
        <x:v>M7</x:v>
      </x:c>
      <x:c r="D36" s="15" t="str">
        <x:v>Transporte sanitario y ayudas</x:v>
      </x:c>
      <x:c r="E36" s="15" t="str">
        <x:v>Recurrente</x:v>
      </x:c>
      <x:c r="F36" s="35" t="n">
        <x:f>Parametros!$C$50*250/1000000*Calendario!$B$12</x:f>
        <x:v>1.875</x:v>
      </x:c>
      <x:c r="G36" s="15" t="str">
        <x:v>250 €/ayuda</x:v>
      </x:c>
    </x:row>
    <x:row r="37">
      <x:c r="A37" s="15" t="str">
        <x:v>Bajo</x:v>
      </x:c>
      <x:c r="B37" s="15" t="n">
        <x:v>2027</x:v>
      </x:c>
      <x:c r="C37" s="15" t="str">
        <x:v>M7</x:v>
      </x:c>
      <x:c r="D37" s="15" t="str">
        <x:v>Redes territoriales compartidas</x:v>
      </x:c>
      <x:c r="E37" s="15" t="str">
        <x:v>Recurrente</x:v>
      </x:c>
      <x:c r="F37" s="35" t="n">
        <x:f>Parametros!$C$51*Calendario!$B$12</x:f>
        <x:v>8.1</x:v>
      </x:c>
      <x:c r="G37" s="15" t="str">
        <x:v>18 territorios; editable</x:v>
      </x:c>
    </x:row>
    <x:row r="38">
      <x:c r="A38" s="15" t="str">
        <x:v>Bajo</x:v>
      </x:c>
      <x:c r="B38" s="15" t="n">
        <x:v>2027</x:v>
      </x:c>
      <x:c r="C38" s="15" t="str">
        <x:v>M7</x:v>
      </x:c>
      <x:c r="D38" s="15" t="str">
        <x:v>Fondo de cohesión ajustado</x:v>
      </x:c>
      <x:c r="E38" s="15" t="str">
        <x:v>Recurrente</x:v>
      </x:c>
      <x:c r="F38" s="35" t="n">
        <x:f>Parametros!$C$52*Calendario!$B$12</x:f>
        <x:v>15</x:v>
      </x:c>
      <x:c r="G38" s="15" t="str">
        <x:v>Envejecimiento, dispersión e insularidad</x:v>
      </x:c>
    </x:row>
    <x:row r="39">
      <x:c r="A39" s="15" t="str">
        <x:v>Bajo</x:v>
      </x:c>
      <x:c r="B39" s="15" t="n">
        <x:v>2027</x:v>
      </x:c>
      <x:c r="C39" s="15" t="str">
        <x:v>M7</x:v>
      </x:c>
      <x:c r="D39" s="15" t="str">
        <x:v>Evaluación de ampliación óptica</x:v>
      </x:c>
      <x:c r="E39" s="15" t="str">
        <x:v>Recurrente</x:v>
      </x:c>
      <x:c r="F39" s="35" t="n">
        <x:f>Parametros!$C$53*Calendario!$B$12</x:f>
        <x:v>0.44999999999999996</x:v>
      </x:c>
      <x:c r="G39" s="15" t="str">
        <x:v>Plan Veo vigente queda en el escenario base</x:v>
      </x:c>
    </x:row>
    <x:row r="40">
      <x:c r="A40" s="15" t="str">
        <x:v>Bajo</x:v>
      </x:c>
      <x:c r="B40" s="15" t="n">
        <x:v>2027</x:v>
      </x:c>
      <x:c r="C40" s="15" t="str">
        <x:v>M8</x:v>
      </x:c>
      <x:c r="D40" s="15" t="str">
        <x:v>Interoperabilidad y acceso - inversión</x:v>
      </x:c>
      <x:c r="E40" s="15" t="str">
        <x:v>Temporal</x:v>
      </x:c>
      <x:c r="F40" s="35" t="n">
        <x:f>((Parametros!$C$64*Parametros!$C$54+Parametros!$C$65*Parametros!$C$55)/1000000+Parametros!$C$56)/4</x:f>
        <x:v>76.815</x:v>
      </x:c>
      <x:c r="G40" s="15" t="str">
        <x:v>Centros AP + hospitales + plataforma; 2027–2030</x:v>
      </x:c>
    </x:row>
    <x:row r="41">
      <x:c r="A41" s="15" t="str">
        <x:v>Bajo</x:v>
      </x:c>
      <x:c r="B41" s="15" t="n">
        <x:v>2027</x:v>
      </x:c>
      <x:c r="C41" s="15" t="str">
        <x:v>M8</x:v>
      </x:c>
      <x:c r="D41" s="15" t="str">
        <x:v>Operación, seguridad y mantenimiento</x:v>
      </x:c>
      <x:c r="E41" s="15" t="str">
        <x:v>Recurrente</x:v>
      </x:c>
      <x:c r="F41" s="35" t="n">
        <x:f>0</x:f>
        <x:v>0</x:v>
      </x:c>
      <x:c r="G41" s="15" t="str">
        <x:v>Porcentaje anual de inversión</x:v>
      </x:c>
    </x:row>
    <x:row r="42">
      <x:c r="A42" s="15" t="str">
        <x:v>Bajo</x:v>
      </x:c>
      <x:c r="B42" s="15" t="n">
        <x:v>2027</x:v>
      </x:c>
      <x:c r="C42" s="15" t="str">
        <x:v>M8</x:v>
      </x:c>
      <x:c r="D42" s="15" t="str">
        <x:v>Canal no digital</x:v>
      </x:c>
      <x:c r="E42" s="15" t="str">
        <x:v>Recurrente</x:v>
      </x:c>
      <x:c r="F42" s="35" t="n">
        <x:f>Parametros!$C$58*(Parametros!$C$74*Parametros!$C$66)/1000000*Calendario!$B$13</x:f>
        <x:v>1.6178120099999997</x:v>
      </x:c>
      <x:c r="G42" s="15" t="str">
        <x:v>FTE de apoyo presencial/telefónico</x:v>
      </x:c>
    </x:row>
    <x:row r="43">
      <x:c r="A43" s="15" t="str">
        <x:v>Bajo</x:v>
      </x:c>
      <x:c r="B43" s="15" t="n">
        <x:v>2027</x:v>
      </x:c>
      <x:c r="C43" s="15" t="str">
        <x:v>M8</x:v>
      </x:c>
      <x:c r="D43" s="15" t="str">
        <x:v>Registro IA, auditorías y cuadro público</x:v>
      </x:c>
      <x:c r="E43" s="15" t="str">
        <x:v>Recurrente</x:v>
      </x:c>
      <x:c r="F43" s="35" t="n">
        <x:f>Parametros!$C$59*Calendario!$B$13</x:f>
        <x:v>3.75</x:v>
      </x:c>
      <x:c r="G43" s="15" t="str">
        <x:v>Gobernanza nacional y auditoría independiente</x:v>
      </x:c>
    </x:row>
    <x:row r="44">
      <x:c r="A44" s="15" t="str">
        <x:v>Bajo</x:v>
      </x:c>
      <x:c r="B44" s="15" t="n">
        <x:v>2028</x:v>
      </x:c>
      <x:c r="C44" s="15" t="str">
        <x:v>M1</x:v>
      </x:c>
      <x:c r="D44" s="15" t="str">
        <x:v>Personal multiprofesional</x:v>
      </x:c>
      <x:c r="E44" s="15" t="str">
        <x:v>Recurrente</x:v>
      </x:c>
      <x:c r="F44" s="35" t="n">
        <x:f>Calendario!$C$6*(Calendario!$C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C$5*10*Parametros!$C$6)*((Parametros!$C$72*Parametros!$C$66)+0.5*(Parametros!$C$75*Parametros!$C$66)+0.5*(Parametros!$C$73*Parametros!$C$66)))/1000000</x:f>
        <x:v>118.529636327579</x:v>
      </x:c>
      <x:c r="G44" s="15" t="str">
        <x:v>SIAP 2024 + retribuciones 2026 + cupos editables</x:v>
      </x:c>
    </x:row>
    <x:row r="45">
      <x:c r="A45" s="15" t="str">
        <x:v>Bajo</x:v>
      </x:c>
      <x:c r="B45" s="15" t="n">
        <x:v>2028</x:v>
      </x:c>
      <x:c r="C45" s="15" t="str">
        <x:v>M1</x:v>
      </x:c>
      <x:c r="D45" s="15" t="str">
        <x:v>Diagnóstico y actividad</x:v>
      </x:c>
      <x:c r="E45" s="15" t="str">
        <x:v>Recurrente</x:v>
      </x:c>
      <x:c r="F45" s="35" t="n">
        <x:f>Calendario!$C$6*Calendario!$C$5*Parametros!$C$7</x:f>
        <x:v>68.31</x:v>
      </x:c>
      <x:c r="G45" s="15" t="str">
        <x:v>Hipótesis por residente</x:v>
      </x:c>
    </x:row>
    <x:row r="46">
      <x:c r="A46" s="15" t="str">
        <x:v>Bajo</x:v>
      </x:c>
      <x:c r="B46" s="15" t="n">
        <x:v>2028</x:v>
      </x:c>
      <x:c r="C46" s="15" t="str">
        <x:v>M1</x:v>
      </x:c>
      <x:c r="D46" s="15" t="str">
        <x:v>Espacios y equipos</x:v>
      </x:c>
      <x:c r="E46" s="15" t="str">
        <x:v>Temporal</x:v>
      </x:c>
      <x:c r="F46" s="35" t="n">
        <x:f>((((Parametros!$C$60/Parametros!$C$5)-Parametros!$C$61)+(Parametros!$C$61+Parametros!$C$62+((Parametros!$C$60/Parametros!$C$5)-Parametros!$C$61)-Parametros!$C$63)+(((Parametros!$C$60/Parametros!$C$5)-Parametros!$C$61)*0.5)+2*(Calendario!$C$5*10*Parametros!$C$6))*30000/1000000)/4</x:f>
        <x:v>39.29147596153843</x:v>
      </x:c>
      <x:c r="G46" s="15" t="str">
        <x:v>30.000 € por FTE incremental; 2027–2030</x:v>
      </x:c>
    </x:row>
    <x:row r="47">
      <x:c r="A47" s="15" t="str">
        <x:v>Bajo</x:v>
      </x:c>
      <x:c r="B47" s="15" t="n">
        <x:v>2028</x:v>
      </x:c>
      <x:c r="C47" s="15" t="str">
        <x:v>M1</x:v>
      </x:c>
      <x:c r="D47" s="15" t="str">
        <x:v>Mantenimiento</x:v>
      </x:c>
      <x:c r="E47" s="15" t="str">
        <x:v>Recurrente</x:v>
      </x:c>
      <x:c r="F47" s="35" t="n">
        <x:f>0</x:f>
        <x:v>0</x:v>
      </x:c>
      <x:c r="G47" s="15" t="str">
        <x:v>10% de inversión acumulada</x:v>
      </x:c>
    </x:row>
    <x:row r="48">
      <x:c r="A48" s="15" t="str">
        <x:v>Bajo</x:v>
      </x:c>
      <x:c r="B48" s="15" t="n">
        <x:v>2028</x:v>
      </x:c>
      <x:c r="C48" s="15" t="str">
        <x:v>M1</x:v>
      </x:c>
      <x:c r="D48" s="15" t="str">
        <x:v>Descuento programas existentes</x:v>
      </x:c>
      <x:c r="E48" s="15" t="str">
        <x:v>Deducción</x:v>
      </x:c>
      <x:c r="F48" s="35" t="n">
        <x:f>-Parametros!$C$8*Calendario!$C$6</x:f>
        <x:v>-27</x:v>
      </x:c>
      <x:c r="G48" s="15" t="str">
        <x:v>No duplicar Plan AP 2025–2027 / transferencias 2026</x:v>
      </x:c>
    </x:row>
    <x:row r="49">
      <x:c r="A49" s="15" t="str">
        <x:v>Bajo</x:v>
      </x:c>
      <x:c r="B49" s="15" t="n">
        <x:v>2028</x:v>
      </x:c>
      <x:c r="C49" s="15" t="str">
        <x:v>M2</x:v>
      </x:c>
      <x:c r="D49" s="15" t="str">
        <x:v>Absorción backlog 2025</x:v>
      </x:c>
      <x:c r="E49" s="15" t="str">
        <x:v>Temporal</x:v>
      </x:c>
      <x:c r="F49" s="35" t="n">
        <x:f>M2_Backlog!$H$12*Calendario!$C$14</x:f>
        <x:v>198.71161160872933</x:v>
      </x:c>
      <x:c r="G49" s="15" t="str">
        <x:v>SISLE dic-2025; reparto 2027–2030</x:v>
      </x:c>
    </x:row>
    <x:row r="50">
      <x:c r="A50" s="15" t="str">
        <x:v>Bajo</x:v>
      </x:c>
      <x:c r="B50" s="15" t="n">
        <x:v>2028</x:v>
      </x:c>
      <x:c r="C50" s="15" t="str">
        <x:v>M2</x:v>
      </x:c>
      <x:c r="D50" s="15" t="str">
        <x:v>Reserva estructural</x:v>
      </x:c>
      <x:c r="E50" s="15" t="str">
        <x:v>Recurrente</x:v>
      </x:c>
      <x:c r="F50" s="35" t="n">
        <x:f>M2_Backlog!$H$12*Parametros!$C$10*Calendario!$C$7</x:f>
        <x:v>19.871161160872933</x:v>
      </x:c>
      <x:c r="G50" s="15" t="str">
        <x:v>Hipótesis de capacidad de reserva; validar con entradas/salidas</x:v>
      </x:c>
    </x:row>
    <x:row r="51">
      <x:c r="A51" s="15" t="str">
        <x:v>Bajo</x:v>
      </x:c>
      <x:c r="B51" s="15" t="n">
        <x:v>2028</x:v>
      </x:c>
      <x:c r="C51" s="15" t="str">
        <x:v>M2</x:v>
      </x:c>
      <x:c r="D51" s="15" t="str">
        <x:v>Coordinación y transparencia</x:v>
      </x:c>
      <x:c r="E51" s="15" t="str">
        <x:v>Recurrente</x:v>
      </x:c>
      <x:c r="F51" s="35" t="n">
        <x:f>Parametros!$C$11*Calendario!$C$7</x:f>
        <x:v>10.799999999999999</x:v>
      </x:c>
      <x:c r="G51" s="15" t="str">
        <x:v>18 servicios de salud + nodo nacional</x:v>
      </x:c>
    </x:row>
    <x:row r="52">
      <x:c r="A52" s="15" t="str">
        <x:v>Bajo</x:v>
      </x:c>
      <x:c r="B52" s="15" t="n">
        <x:v>2028</x:v>
      </x:c>
      <x:c r="C52" s="15" t="str">
        <x:v>M2</x:v>
      </x:c>
      <x:c r="D52" s="15" t="str">
        <x:v>Alternativa pública y desplazamientos</x:v>
      </x:c>
      <x:c r="E52" s="15" t="str">
        <x:v>Recurrente</x:v>
      </x:c>
      <x:c r="F52" s="35" t="n">
        <x:f>Parametros!$C$12*Calendario!$C$7</x:f>
        <x:v>1.5</x:v>
      </x:c>
      <x:c r="G52" s="15" t="str">
        <x:v>Bolsa operativa anual</x:v>
      </x:c>
    </x:row>
    <x:row r="53">
      <x:c r="A53" s="15" t="str">
        <x:v>Bajo</x:v>
      </x:c>
      <x:c r="B53" s="15" t="n">
        <x:v>2028</x:v>
      </x:c>
      <x:c r="C53" s="15" t="str">
        <x:v>M3</x:v>
      </x:c>
      <x:c r="D53" s="15" t="str">
        <x:v>Plazas FSE adicionales activas</x:v>
      </x:c>
      <x:c r="E53" s="15" t="str">
        <x:v>Recurrente</x:v>
      </x:c>
      <x:c r="F53" s="35" t="n">
        <x:f>((M3_Personal!$F$6+M3_Personal!$F$16+M3_Personal!$F$26+M3_Personal!$F$36)*56000+(M3_Personal!$F$46+M3_Personal!$F$56+M3_Personal!$F$66)*41000)/1000000</x:f>
        <x:v>8.6275</x:v>
      </x:c>
      <x:c r="G53" s="15" t="str">
        <x:v>Residente cargado + tutor; solo plazas sobre escenario base</x:v>
      </x:c>
    </x:row>
    <x:row r="54">
      <x:c r="A54" s="15" t="str">
        <x:v>Bajo</x:v>
      </x:c>
      <x:c r="B54" s="15" t="n">
        <x:v>2028</x:v>
      </x:c>
      <x:c r="C54" s="15" t="str">
        <x:v>M3</x:v>
      </x:c>
      <x:c r="D54" s="15" t="str">
        <x:v>Incentivos difícil cobertura</x:v>
      </x:c>
      <x:c r="E54" s="15" t="str">
        <x:v>Recurrente</x:v>
      </x:c>
      <x:c r="F54" s="35" t="n">
        <x:f>Parametros!$C$20*Parametros!$C$21/1000000*Calendario!$C$8</x:f>
        <x:v>20</x:v>
      </x:c>
      <x:c r="G54" s="15" t="str">
        <x:v>Puestos e incentivo editables</x:v>
      </x:c>
    </x:row>
    <x:row r="55">
      <x:c r="A55" s="15" t="str">
        <x:v>Bajo</x:v>
      </x:c>
      <x:c r="B55" s="15" t="n">
        <x:v>2028</x:v>
      </x:c>
      <x:c r="C55" s="15" t="str">
        <x:v>M3</x:v>
      </x:c>
      <x:c r="D55" s="15" t="str">
        <x:v>Homologación y evaluación</x:v>
      </x:c>
      <x:c r="E55" s="15" t="str">
        <x:v>Recurrente</x:v>
      </x:c>
      <x:c r="F55" s="35" t="n">
        <x:f>Parametros!$C$22*Calendario!$C$8</x:f>
        <x:v>6</x:v>
      </x:c>
      <x:c r="G55" s="15" t="str">
        <x:v>Unidades de tramitación y evaluación</x:v>
      </x:c>
    </x:row>
    <x:row r="56">
      <x:c r="A56" s="15" t="str">
        <x:v>Bajo</x:v>
      </x:c>
      <x:c r="B56" s="15" t="n">
        <x:v>2028</x:v>
      </x:c>
      <x:c r="C56" s="15" t="str">
        <x:v>M3</x:v>
      </x:c>
      <x:c r="D56" s="15" t="str">
        <x:v>Planificación, REPS y transparencia</x:v>
      </x:c>
      <x:c r="E56" s="15" t="str">
        <x:v>Recurrente</x:v>
      </x:c>
      <x:c r="F56" s="35" t="n">
        <x:f>Parametros!$C$23*Calendario!$C$8</x:f>
        <x:v>2.5</x:v>
      </x:c>
      <x:c r="G56" s="15" t="str">
        <x:v>Previsiones bienales y registro</x:v>
      </x:c>
    </x:row>
    <x:row r="57">
      <x:c r="A57" s="15" t="str">
        <x:v>Bajo</x:v>
      </x:c>
      <x:c r="B57" s="15" t="n">
        <x:v>2028</x:v>
      </x:c>
      <x:c r="C57" s="15" t="str">
        <x:v>M4</x:v>
      </x:c>
      <x:c r="D57" s="15" t="str">
        <x:v>Red comunitaria multidisciplinar</x:v>
      </x:c>
      <x:c r="E57" s="15" t="str">
        <x:v>Recurrente</x:v>
      </x:c>
      <x:c r="F57" s="35" t="n">
        <x:f>(Calendario!$C$9*(((Calendario!$C$5*10)*(Parametros!$C$24*(Parametros!$C$69*Parametros!$C$66)+Parametros!$C$25*(Parametros!$C$68*Parametros!$C$66)+Parametros!$C$26*(Parametros!$C$71*Parametros!$C$66)+Parametros!$C$27*(Parametros!$C$73*Parametros!$C$66))/1000000)+((Calendario!$C$5*4*Parametros!$C$28)*((Parametros!$C$69*Parametros!$C$66)+0.5*(Parametros!$C$68*Parametros!$C$66)+(Parametros!$C$71*Parametros!$C$66)+0.5*(Parametros!$C$73*Parametros!$C$66))/1000000)))</x:f>
        <x:v>28.713580896330004</x:v>
      </x:c>
      <x:c r="G57" s="15" t="str">
        <x:v>Módulos por población; equipo completo</x:v>
      </x:c>
    </x:row>
    <x:row r="58">
      <x:c r="A58" s="15" t="str">
        <x:v>Bajo</x:v>
      </x:c>
      <x:c r="B58" s="15" t="n">
        <x:v>2028</x:v>
      </x:c>
      <x:c r="C58" s="15" t="str">
        <x:v>M4</x:v>
      </x:c>
      <x:c r="D58" s="15" t="str">
        <x:v>Espacios, grupos y equipamiento</x:v>
      </x:c>
      <x:c r="E58" s="15" t="str">
        <x:v>Recurrente</x:v>
      </x:c>
      <x:c r="F58" s="35" t="n">
        <x:f>(Calendario!$C$9*(((Calendario!$C$5*10)*(Parametros!$C$24*(Parametros!$C$69*Parametros!$C$66)+Parametros!$C$25*(Parametros!$C$68*Parametros!$C$66)+Parametros!$C$26*(Parametros!$C$71*Parametros!$C$66)+Parametros!$C$27*(Parametros!$C$73*Parametros!$C$66))/1000000)+((Calendario!$C$5*4*Parametros!$C$28)*((Parametros!$C$69*Parametros!$C$66)+0.5*(Parametros!$C$68*Parametros!$C$66)+(Parametros!$C$71*Parametros!$C$66)+0.5*(Parametros!$C$73*Parametros!$C$66))/1000000)))*Parametros!$C$30</x:f>
        <x:v>2.8713580896330004</x:v>
      </x:c>
      <x:c r="G58" s="15" t="str">
        <x:v>Porcentaje de personal</x:v>
      </x:c>
    </x:row>
    <x:row r="59">
      <x:c r="A59" s="15" t="str">
        <x:v>Bajo</x:v>
      </x:c>
      <x:c r="B59" s="15" t="n">
        <x:v>2028</x:v>
      </x:c>
      <x:c r="C59" s="15" t="str">
        <x:v>M4</x:v>
      </x:c>
      <x:c r="D59" s="15" t="str">
        <x:v>Crisis, infancia, adicciones y continuidad</x:v>
      </x:c>
      <x:c r="E59" s="15" t="str">
        <x:v>Recurrente</x:v>
      </x:c>
      <x:c r="F59" s="35" t="n">
        <x:f>Parametros!$C$29*Calendario!$C$9</x:f>
        <x:v>12.5</x:v>
      </x:c>
      <x:c r="G59" s="15" t="str">
        <x:v>Bolsa programática anual</x:v>
      </x:c>
    </x:row>
    <x:row r="60">
      <x:c r="A60" s="15" t="str">
        <x:v>Bajo</x:v>
      </x:c>
      <x:c r="B60" s="15" t="n">
        <x:v>2028</x:v>
      </x:c>
      <x:c r="C60" s="15" t="str">
        <x:v>M4</x:v>
      </x:c>
      <x:c r="D60" s="15" t="str">
        <x:v>Descuento Plan Salud Mental vigente</x:v>
      </x:c>
      <x:c r="E60" s="15" t="str">
        <x:v>Deducción</x:v>
      </x:c>
      <x:c r="F60" s="35" t="n">
        <x:f>-39*Calendario!$C$9</x:f>
        <x:v>-9.75</x:v>
      </x:c>
      <x:c r="G60" s="15" t="str">
        <x:v>Plan de Acción 2025–2027: 39 M€/año consolidados</x:v>
      </x:c>
    </x:row>
    <x:row r="61">
      <x:c r="A61" s="15" t="str">
        <x:v>Bajo</x:v>
      </x:c>
      <x:c r="B61" s="15" t="n">
        <x:v>2028</x:v>
      </x:c>
      <x:c r="C61" s="15" t="str">
        <x:v>M5</x:v>
      </x:c>
      <x:c r="D61" s="15" t="str">
        <x:v>Equipos de atención en casa</x:v>
      </x:c>
      <x:c r="E61" s="15" t="str">
        <x:v>Recurrente</x:v>
      </x:c>
      <x:c r="F61" s="35" t="n">
        <x:f>(Calendario!$C$5*10*Parametros!$C$31)*(0.5*(Parametros!$C$76*Parametros!$C$66)+1.5*(Parametros!$C$70*Parametros!$C$66)+0.5*(Parametros!$C$72*Parametros!$C$66)+0.5*(Parametros!$C$73*Parametros!$C$66)+0.5*(Parametros!$C$74*Parametros!$C$66))/1000000*Calendario!$C$10</x:f>
        <x:v>16.787950304399995</x:v>
      </x:c>
      <x:c r="G61" s="15" t="str">
        <x:v>Módulos por 100.000 habitantes</x:v>
      </x:c>
    </x:row>
    <x:row r="62">
      <x:c r="A62" s="15" t="str">
        <x:v>Bajo</x:v>
      </x:c>
      <x:c r="B62" s="15" t="n">
        <x:v>2028</x:v>
      </x:c>
      <x:c r="C62" s="15" t="str">
        <x:v>M5</x:v>
      </x:c>
      <x:c r="D62" s="15" t="str">
        <x:v>Telemonitorización con alternativa</x:v>
      </x:c>
      <x:c r="E62" s="15" t="str">
        <x:v>Recurrente</x:v>
      </x:c>
      <x:c r="F62" s="35" t="n">
        <x:f>Calendario!$C$5*1000000*Parametros!$C$32*Parametros!$C$33/1000000*Calendario!$C$10</x:f>
        <x:v>12.65</x:v>
      </x:c>
      <x:c r="G62" s="15" t="str">
        <x:v>Población cubierta × coste anual</x:v>
      </x:c>
    </x:row>
    <x:row r="63">
      <x:c r="A63" s="15" t="str">
        <x:v>Bajo</x:v>
      </x:c>
      <x:c r="B63" s="15" t="n">
        <x:v>2028</x:v>
      </x:c>
      <x:c r="C63" s="15" t="str">
        <x:v>M5</x:v>
      </x:c>
      <x:c r="D63" s="15" t="str">
        <x:v>Plan único y coordinación</x:v>
      </x:c>
      <x:c r="E63" s="15" t="str">
        <x:v>Recurrente</x:v>
      </x:c>
      <x:c r="F63" s="35" t="n">
        <x:f>Parametros!$C$64*Parametros!$C$34/1000000*Calendario!$C$10</x:f>
        <x:v>9.7695</x:v>
      </x:c>
      <x:c r="G63" s="15" t="str">
        <x:v>13.026 centros y consultorios AP</x:v>
      </x:c>
    </x:row>
    <x:row r="64">
      <x:c r="A64" s="15" t="str">
        <x:v>Bajo</x:v>
      </x:c>
      <x:c r="B64" s="15" t="n">
        <x:v>2028</x:v>
      </x:c>
      <x:c r="C64" s="15" t="str">
        <x:v>M5</x:v>
      </x:c>
      <x:c r="D64" s="15" t="str">
        <x:v>Apoyo y respiro a cuidadores</x:v>
      </x:c>
      <x:c r="E64" s="15" t="str">
        <x:v>Recurrente</x:v>
      </x:c>
      <x:c r="F64" s="35" t="n">
        <x:f>Parametros!$C$35*Parametros!$C$36/1000000*Calendario!$C$10</x:f>
        <x:v>5</x:v>
      </x:c>
      <x:c r="G64" s="15" t="str">
        <x:v>Episodios anuales</x:v>
      </x:c>
    </x:row>
    <x:row r="65">
      <x:c r="A65" s="15" t="str">
        <x:v>Bajo</x:v>
      </x:c>
      <x:c r="B65" s="15" t="n">
        <x:v>2028</x:v>
      </x:c>
      <x:c r="C65" s="15" t="str">
        <x:v>M5</x:v>
      </x:c>
      <x:c r="D65" s="15" t="str">
        <x:v>Completar equipos paliativos</x:v>
      </x:c>
      <x:c r="E65" s="15" t="str">
        <x:v>Recurrente</x:v>
      </x:c>
      <x:c r="F65" s="35" t="n">
        <x:f>Parametros!$C$37*0.5*((Parametros!$C$69*Parametros!$C$66)+(Parametros!$C$73*Parametros!$C$66))/1000000*Calendario!$C$10</x:f>
        <x:v>1.167880982</x:v>
      </x:c>
      <x:c r="G65" s="15" t="str">
        <x:v>Brecha frente a equipos completos; hipótesis editable</x:v>
      </x:c>
    </x:row>
    <x:row r="66">
      <x:c r="A66" s="15" t="str">
        <x:v>Bajo</x:v>
      </x:c>
      <x:c r="B66" s="15" t="n">
        <x:v>2028</x:v>
      </x:c>
      <x:c r="C66" s="15" t="str">
        <x:v>M6</x:v>
      </x:c>
      <x:c r="D66" s="15" t="str">
        <x:v>Equipos territoriales de salud pública</x:v>
      </x:c>
      <x:c r="E66" s="15" t="str">
        <x:v>Recurrente</x:v>
      </x:c>
      <x:c r="F66" s="35" t="n">
        <x:f>(Calendario!$C$5*10*Parametros!$C$38)*((Parametros!$C$75*Parametros!$C$66)+(Parametros!$C$70*Parametros!$C$66)+(Parametros!$C$74*Parametros!$C$66))/1000000*Calendario!$C$11</x:f>
        <x:v>23.031572485020007</x:v>
      </x:c>
      <x:c r="G66" s="15" t="str">
        <x:v>Módulo: técnico + enfermería + datos/administración</x:v>
      </x:c>
    </x:row>
    <x:row r="67">
      <x:c r="A67" s="15" t="str">
        <x:v>Bajo</x:v>
      </x:c>
      <x:c r="B67" s="15" t="n">
        <x:v>2028</x:v>
      </x:c>
      <x:c r="C67" s="15" t="str">
        <x:v>M6</x:v>
      </x:c>
      <x:c r="D67" s="15" t="str">
        <x:v>Programas comunitarios de prevención</x:v>
      </x:c>
      <x:c r="E67" s="15" t="str">
        <x:v>Recurrente</x:v>
      </x:c>
      <x:c r="F67" s="35" t="n">
        <x:f>Calendario!$C$5*Parametros!$C$39*Calendario!$C$11</x:f>
        <x:v>60.720000000000006</x:v>
      </x:c>
      <x:c r="G67" s="15" t="str">
        <x:v>€/residente</x:v>
      </x:c>
    </x:row>
    <x:row r="68">
      <x:c r="A68" s="15" t="str">
        <x:v>Bajo</x:v>
      </x:c>
      <x:c r="B68" s="15" t="n">
        <x:v>2028</x:v>
      </x:c>
      <x:c r="C68" s="15" t="str">
        <x:v>M6</x:v>
      </x:c>
      <x:c r="D68" s="15" t="str">
        <x:v>Vacunación y captación activa</x:v>
      </x:c>
      <x:c r="E68" s="15" t="str">
        <x:v>Recurrente</x:v>
      </x:c>
      <x:c r="F68" s="35" t="n">
        <x:f>Calendario!$C$5*Parametros!$C$40*Calendario!$C$11</x:f>
        <x:v>20.240000000000002</x:v>
      </x:c>
      <x:c r="G68" s="15" t="str">
        <x:v>€/residente</x:v>
      </x:c>
    </x:row>
    <x:row r="69">
      <x:c r="A69" s="15" t="str">
        <x:v>Bajo</x:v>
      </x:c>
      <x:c r="B69" s="15" t="n">
        <x:v>2028</x:v>
      </x:c>
      <x:c r="C69" s="15" t="str">
        <x:v>M6</x:v>
      </x:c>
      <x:c r="D69" s="15" t="str">
        <x:v>Escuela, comunidad y clima</x:v>
      </x:c>
      <x:c r="E69" s="15" t="str">
        <x:v>Recurrente</x:v>
      </x:c>
      <x:c r="F69" s="35" t="n">
        <x:f>Parametros!$C$64*Parametros!$C$41/1000000*Calendario!$C$11</x:f>
        <x:v>15.631200000000002</x:v>
      </x:c>
      <x:c r="G69" s="15" t="str">
        <x:v>€/centro AP</x:v>
      </x:c>
    </x:row>
    <x:row r="70">
      <x:c r="A70" s="15" t="str">
        <x:v>Bajo</x:v>
      </x:c>
      <x:c r="B70" s="15" t="n">
        <x:v>2028</x:v>
      </x:c>
      <x:c r="C70" s="15" t="str">
        <x:v>M6</x:v>
      </x:c>
      <x:c r="D70" s="15" t="str">
        <x:v>Evaluación y cribados</x:v>
      </x:c>
      <x:c r="E70" s="15" t="str">
        <x:v>Recurrente</x:v>
      </x:c>
      <x:c r="F70" s="35" t="n">
        <x:f>Parametros!$C$42*Calendario!$C$11</x:f>
        <x:v>10</x:v>
      </x:c>
      <x:c r="G70" s="15" t="str">
        <x:v>No duplica ampliación de mama ya aprobada</x:v>
      </x:c>
    </x:row>
    <x:row r="71">
      <x:c r="A71" s="15" t="str">
        <x:v>Bajo</x:v>
      </x:c>
      <x:c r="B71" s="15" t="n">
        <x:v>2028</x:v>
      </x:c>
      <x:c r="C71" s="15" t="str">
        <x:v>M6</x:v>
      </x:c>
      <x:c r="D71" s="15" t="str">
        <x:v>Descuento programas solapados</x:v>
      </x:c>
      <x:c r="E71" s="15" t="str">
        <x:v>Deducción</x:v>
      </x:c>
      <x:c r="F71" s="35" t="n">
        <x:f>-Parametros!$C$43*Calendario!$C$11</x:f>
        <x:v>-6</x:v>
      </x:c>
      <x:c r="G71" s="15" t="str">
        <x:v>Programas ya financiados</x:v>
      </x:c>
    </x:row>
    <x:row r="72">
      <x:c r="A72" s="15" t="str">
        <x:v>Bajo</x:v>
      </x:c>
      <x:c r="B72" s="15" t="n">
        <x:v>2028</x:v>
      </x:c>
      <x:c r="C72" s="15" t="str">
        <x:v>M7</x:v>
      </x:c>
      <x:c r="D72" s="15" t="str">
        <x:v>Cobertura bucodental adicional</x:v>
      </x:c>
      <x:c r="E72" s="15" t="str">
        <x:v>Recurrente</x:v>
      </x:c>
      <x:c r="F72" s="35" t="n">
        <x:f>((Calendario!$C$5*1000000)*0.135*MAX(0,Parametros!$C$44-0.304)+(Calendario!$C$5*1000000)*0.22*MAX(0,Parametros!$C$45-0.03)+350000*MAX(0,Parametros!$C$46-0.25)+1000000*MAX(0,Parametros!$C$47-0.20))*Parametros!$C$48/1000000*Calendario!$C$12</x:f>
        <x:v>58.060463999999996</x:v>
      </x:c>
      <x:c r="G72" s="15" t="str">
        <x:v>Solo cobertura sobre la línea base 2026; no suma otra vez los 60,058 M€</x:v>
      </x:c>
    </x:row>
    <x:row r="73">
      <x:c r="A73" s="15" t="str">
        <x:v>Bajo</x:v>
      </x:c>
      <x:c r="B73" s="15" t="n">
        <x:v>2028</x:v>
      </x:c>
      <x:c r="C73" s="15" t="str">
        <x:v>M7</x:v>
      </x:c>
      <x:c r="D73" s="15" t="str">
        <x:v>Unidades móviles - operación</x:v>
      </x:c>
      <x:c r="E73" s="15" t="str">
        <x:v>Recurrente</x:v>
      </x:c>
      <x:c r="F73" s="35" t="n">
        <x:f>Parametros!$C$49*300000/1000000*Calendario!$C$12</x:f>
        <x:v>5.3999999999999995</x:v>
      </x:c>
      <x:c r="G73" s="15" t="str">
        <x:v>300.000 €/unidad/año</x:v>
      </x:c>
    </x:row>
    <x:row r="74">
      <x:c r="A74" s="15" t="str">
        <x:v>Bajo</x:v>
      </x:c>
      <x:c r="B74" s="15" t="n">
        <x:v>2028</x:v>
      </x:c>
      <x:c r="C74" s="15" t="str">
        <x:v>M7</x:v>
      </x:c>
      <x:c r="D74" s="15" t="str">
        <x:v>Unidades móviles - inversión</x:v>
      </x:c>
      <x:c r="E74" s="15" t="str">
        <x:v>Temporal</x:v>
      </x:c>
      <x:c r="F74" s="35" t="n">
        <x:f>Parametros!$C$49*250000/1000000/4</x:f>
        <x:v>3.75</x:v>
      </x:c>
      <x:c r="G74" s="15" t="str">
        <x:v>250.000 €/unidad; 2027–2030</x:v>
      </x:c>
    </x:row>
    <x:row r="75">
      <x:c r="A75" s="15" t="str">
        <x:v>Bajo</x:v>
      </x:c>
      <x:c r="B75" s="15" t="n">
        <x:v>2028</x:v>
      </x:c>
      <x:c r="C75" s="15" t="str">
        <x:v>M7</x:v>
      </x:c>
      <x:c r="D75" s="15" t="str">
        <x:v>Transporte sanitario y ayudas</x:v>
      </x:c>
      <x:c r="E75" s="15" t="str">
        <x:v>Recurrente</x:v>
      </x:c>
      <x:c r="F75" s="35" t="n">
        <x:f>Parametros!$C$50*250/1000000*Calendario!$C$12</x:f>
        <x:v>3.75</x:v>
      </x:c>
      <x:c r="G75" s="15" t="str">
        <x:v>250 €/ayuda</x:v>
      </x:c>
    </x:row>
    <x:row r="76">
      <x:c r="A76" s="15" t="str">
        <x:v>Bajo</x:v>
      </x:c>
      <x:c r="B76" s="15" t="n">
        <x:v>2028</x:v>
      </x:c>
      <x:c r="C76" s="15" t="str">
        <x:v>M7</x:v>
      </x:c>
      <x:c r="D76" s="15" t="str">
        <x:v>Redes territoriales compartidas</x:v>
      </x:c>
      <x:c r="E76" s="15" t="str">
        <x:v>Recurrente</x:v>
      </x:c>
      <x:c r="F76" s="35" t="n">
        <x:f>Parametros!$C$51*Calendario!$C$12</x:f>
        <x:v>16.2</x:v>
      </x:c>
      <x:c r="G76" s="15" t="str">
        <x:v>18 territorios; editable</x:v>
      </x:c>
    </x:row>
    <x:row r="77">
      <x:c r="A77" s="15" t="str">
        <x:v>Bajo</x:v>
      </x:c>
      <x:c r="B77" s="15" t="n">
        <x:v>2028</x:v>
      </x:c>
      <x:c r="C77" s="15" t="str">
        <x:v>M7</x:v>
      </x:c>
      <x:c r="D77" s="15" t="str">
        <x:v>Fondo de cohesión ajustado</x:v>
      </x:c>
      <x:c r="E77" s="15" t="str">
        <x:v>Recurrente</x:v>
      </x:c>
      <x:c r="F77" s="35" t="n">
        <x:f>Parametros!$C$52*Calendario!$C$12</x:f>
        <x:v>30</x:v>
      </x:c>
      <x:c r="G77" s="15" t="str">
        <x:v>Envejecimiento, dispersión e insularidad</x:v>
      </x:c>
    </x:row>
    <x:row r="78">
      <x:c r="A78" s="15" t="str">
        <x:v>Bajo</x:v>
      </x:c>
      <x:c r="B78" s="15" t="n">
        <x:v>2028</x:v>
      </x:c>
      <x:c r="C78" s="15" t="str">
        <x:v>M7</x:v>
      </x:c>
      <x:c r="D78" s="15" t="str">
        <x:v>Evaluación de ampliación óptica</x:v>
      </x:c>
      <x:c r="E78" s="15" t="str">
        <x:v>Recurrente</x:v>
      </x:c>
      <x:c r="F78" s="35" t="n">
        <x:f>Parametros!$C$53*Calendario!$C$12</x:f>
        <x:v>0.8999999999999999</x:v>
      </x:c>
      <x:c r="G78" s="15" t="str">
        <x:v>Plan Veo vigente queda en el escenario base</x:v>
      </x:c>
    </x:row>
    <x:row r="79">
      <x:c r="A79" s="15" t="str">
        <x:v>Bajo</x:v>
      </x:c>
      <x:c r="B79" s="15" t="n">
        <x:v>2028</x:v>
      </x:c>
      <x:c r="C79" s="15" t="str">
        <x:v>M8</x:v>
      </x:c>
      <x:c r="D79" s="15" t="str">
        <x:v>Interoperabilidad y acceso - inversión</x:v>
      </x:c>
      <x:c r="E79" s="15" t="str">
        <x:v>Temporal</x:v>
      </x:c>
      <x:c r="F79" s="35" t="n">
        <x:f>((Parametros!$C$64*Parametros!$C$54+Parametros!$C$65*Parametros!$C$55)/1000000+Parametros!$C$56)/4</x:f>
        <x:v>76.815</x:v>
      </x:c>
      <x:c r="G79" s="15" t="str">
        <x:v>Centros AP + hospitales + plataforma; 2027–2030</x:v>
      </x:c>
    </x:row>
    <x:row r="80">
      <x:c r="A80" s="15" t="str">
        <x:v>Bajo</x:v>
      </x:c>
      <x:c r="B80" s="15" t="n">
        <x:v>2028</x:v>
      </x:c>
      <x:c r="C80" s="15" t="str">
        <x:v>M8</x:v>
      </x:c>
      <x:c r="D80" s="15" t="str">
        <x:v>Operación, seguridad y mantenimiento</x:v>
      </x:c>
      <x:c r="E80" s="15" t="str">
        <x:v>Recurrente</x:v>
      </x:c>
      <x:c r="F80" s="35" t="n">
        <x:f>0</x:f>
        <x:v>0</x:v>
      </x:c>
      <x:c r="G80" s="15" t="str">
        <x:v>Porcentaje anual de inversión</x:v>
      </x:c>
    </x:row>
    <x:row r="81">
      <x:c r="A81" s="15" t="str">
        <x:v>Bajo</x:v>
      </x:c>
      <x:c r="B81" s="15" t="n">
        <x:v>2028</x:v>
      </x:c>
      <x:c r="C81" s="15" t="str">
        <x:v>M8</x:v>
      </x:c>
      <x:c r="D81" s="15" t="str">
        <x:v>Canal no digital</x:v>
      </x:c>
      <x:c r="E81" s="15" t="str">
        <x:v>Recurrente</x:v>
      </x:c>
      <x:c r="F81" s="35" t="n">
        <x:f>Parametros!$C$58*(Parametros!$C$74*Parametros!$C$66)/1000000*Calendario!$C$13</x:f>
        <x:v>3.2356240199999995</x:v>
      </x:c>
      <x:c r="G81" s="15" t="str">
        <x:v>FTE de apoyo presencial/telefónico</x:v>
      </x:c>
    </x:row>
    <x:row r="82">
      <x:c r="A82" s="15" t="str">
        <x:v>Bajo</x:v>
      </x:c>
      <x:c r="B82" s="15" t="n">
        <x:v>2028</x:v>
      </x:c>
      <x:c r="C82" s="15" t="str">
        <x:v>M8</x:v>
      </x:c>
      <x:c r="D82" s="15" t="str">
        <x:v>Registro IA, auditorías y cuadro público</x:v>
      </x:c>
      <x:c r="E82" s="15" t="str">
        <x:v>Recurrente</x:v>
      </x:c>
      <x:c r="F82" s="35" t="n">
        <x:f>Parametros!$C$59*Calendario!$C$13</x:f>
        <x:v>7.5</x:v>
      </x:c>
      <x:c r="G82" s="15" t="str">
        <x:v>Gobernanza nacional y auditoría independiente</x:v>
      </x:c>
    </x:row>
    <x:row r="83">
      <x:c r="A83" s="15" t="str">
        <x:v>Bajo</x:v>
      </x:c>
      <x:c r="B83" s="15" t="n">
        <x:v>2029</x:v>
      </x:c>
      <x:c r="C83" s="15" t="str">
        <x:v>M1</x:v>
      </x:c>
      <x:c r="D83" s="15" t="str">
        <x:v>Personal multiprofesional</x:v>
      </x:c>
      <x:c r="E83" s="15" t="str">
        <x:v>Recurrente</x:v>
      </x:c>
      <x:c r="F83" s="35" t="n">
        <x:f>Calendario!$D$6*(Calendario!$D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D$5*10*Parametros!$C$6)*((Parametros!$C$72*Parametros!$C$66)+0.5*(Parametros!$C$75*Parametros!$C$66)+0.5*(Parametros!$C$73*Parametros!$C$66)))/1000000</x:f>
        <x:v>199.3411486976386</x:v>
      </x:c>
      <x:c r="G83" s="15" t="str">
        <x:v>SIAP 2024 + retribuciones 2026 + cupos editables</x:v>
      </x:c>
    </x:row>
    <x:row r="84">
      <x:c r="A84" s="15" t="str">
        <x:v>Bajo</x:v>
      </x:c>
      <x:c r="B84" s="15" t="n">
        <x:v>2029</x:v>
      </x:c>
      <x:c r="C84" s="15" t="str">
        <x:v>M1</x:v>
      </x:c>
      <x:c r="D84" s="15" t="str">
        <x:v>Diagnóstico y actividad</x:v>
      </x:c>
      <x:c r="E84" s="15" t="str">
        <x:v>Recurrente</x:v>
      </x:c>
      <x:c r="F84" s="35" t="n">
        <x:f>Calendario!$D$6*Calendario!$D$5*Parametros!$C$7</x:f>
        <x:v>114.75</x:v>
      </x:c>
      <x:c r="G84" s="15" t="str">
        <x:v>Hipótesis por residente</x:v>
      </x:c>
    </x:row>
    <x:row r="85">
      <x:c r="A85" s="15" t="str">
        <x:v>Bajo</x:v>
      </x:c>
      <x:c r="B85" s="15" t="n">
        <x:v>2029</x:v>
      </x:c>
      <x:c r="C85" s="15" t="str">
        <x:v>M1</x:v>
      </x:c>
      <x:c r="D85" s="15" t="str">
        <x:v>Espacios y equipos</x:v>
      </x:c>
      <x:c r="E85" s="15" t="str">
        <x:v>Temporal</x:v>
      </x:c>
      <x:c r="F85" s="35" t="n">
        <x:f>((((Parametros!$C$60/Parametros!$C$5)-Parametros!$C$61)+(Parametros!$C$61+Parametros!$C$62+((Parametros!$C$60/Parametros!$C$5)-Parametros!$C$61)-Parametros!$C$63)+(((Parametros!$C$60/Parametros!$C$5)-Parametros!$C$61)*0.5)+2*(Calendario!$D$5*10*Parametros!$C$6))*30000/1000000)/4</x:f>
        <x:v>39.33647596153843</x:v>
      </x:c>
      <x:c r="G85" s="15" t="str">
        <x:v>30.000 € por FTE incremental; 2027–2030</x:v>
      </x:c>
    </x:row>
    <x:row r="86">
      <x:c r="A86" s="15" t="str">
        <x:v>Bajo</x:v>
      </x:c>
      <x:c r="B86" s="15" t="n">
        <x:v>2029</x:v>
      </x:c>
      <x:c r="C86" s="15" t="str">
        <x:v>M1</x:v>
      </x:c>
      <x:c r="D86" s="15" t="str">
        <x:v>Mantenimiento</x:v>
      </x:c>
      <x:c r="E86" s="15" t="str">
        <x:v>Recurrente</x:v>
      </x:c>
      <x:c r="F86" s="35" t="n">
        <x:f>0</x:f>
        <x:v>0</x:v>
      </x:c>
      <x:c r="G86" s="15" t="str">
        <x:v>10% de inversión acumulada</x:v>
      </x:c>
    </x:row>
    <x:row r="87">
      <x:c r="A87" s="15" t="str">
        <x:v>Bajo</x:v>
      </x:c>
      <x:c r="B87" s="15" t="n">
        <x:v>2029</x:v>
      </x:c>
      <x:c r="C87" s="15" t="str">
        <x:v>M1</x:v>
      </x:c>
      <x:c r="D87" s="15" t="str">
        <x:v>Descuento programas existentes</x:v>
      </x:c>
      <x:c r="E87" s="15" t="str">
        <x:v>Deducción</x:v>
      </x:c>
      <x:c r="F87" s="35" t="n">
        <x:f>-Parametros!$C$8*Calendario!$D$6</x:f>
        <x:v>-45</x:v>
      </x:c>
      <x:c r="G87" s="15" t="str">
        <x:v>No duplicar Plan AP 2025–2027 / transferencias 2026</x:v>
      </x:c>
    </x:row>
    <x:row r="88">
      <x:c r="A88" s="15" t="str">
        <x:v>Bajo</x:v>
      </x:c>
      <x:c r="B88" s="15" t="n">
        <x:v>2029</x:v>
      </x:c>
      <x:c r="C88" s="15" t="str">
        <x:v>M2</x:v>
      </x:c>
      <x:c r="D88" s="15" t="str">
        <x:v>Absorción backlog 2025</x:v>
      </x:c>
      <x:c r="E88" s="15" t="str">
        <x:v>Temporal</x:v>
      </x:c>
      <x:c r="F88" s="35" t="n">
        <x:f>M2_Backlog!$H$12*Calendario!$D$14</x:f>
        <x:v>198.71161160872933</x:v>
      </x:c>
      <x:c r="G88" s="15" t="str">
        <x:v>SISLE dic-2025; reparto 2027–2030</x:v>
      </x:c>
    </x:row>
    <x:row r="89">
      <x:c r="A89" s="15" t="str">
        <x:v>Bajo</x:v>
      </x:c>
      <x:c r="B89" s="15" t="n">
        <x:v>2029</x:v>
      </x:c>
      <x:c r="C89" s="15" t="str">
        <x:v>M2</x:v>
      </x:c>
      <x:c r="D89" s="15" t="str">
        <x:v>Reserva estructural</x:v>
      </x:c>
      <x:c r="E89" s="15" t="str">
        <x:v>Recurrente</x:v>
      </x:c>
      <x:c r="F89" s="35" t="n">
        <x:f>M2_Backlog!$H$12*Parametros!$C$10*Calendario!$D$7</x:f>
        <x:v>39.74232232174587</x:v>
      </x:c>
      <x:c r="G89" s="15" t="str">
        <x:v>Hipótesis de capacidad de reserva; validar con entradas/salidas</x:v>
      </x:c>
    </x:row>
    <x:row r="90">
      <x:c r="A90" s="15" t="str">
        <x:v>Bajo</x:v>
      </x:c>
      <x:c r="B90" s="15" t="n">
        <x:v>2029</x:v>
      </x:c>
      <x:c r="C90" s="15" t="str">
        <x:v>M2</x:v>
      </x:c>
      <x:c r="D90" s="15" t="str">
        <x:v>Coordinación y transparencia</x:v>
      </x:c>
      <x:c r="E90" s="15" t="str">
        <x:v>Recurrente</x:v>
      </x:c>
      <x:c r="F90" s="35" t="n">
        <x:f>Parametros!$C$11*Calendario!$D$7</x:f>
        <x:v>21.599999999999998</x:v>
      </x:c>
      <x:c r="G90" s="15" t="str">
        <x:v>18 servicios de salud + nodo nacional</x:v>
      </x:c>
    </x:row>
    <x:row r="91">
      <x:c r="A91" s="15" t="str">
        <x:v>Bajo</x:v>
      </x:c>
      <x:c r="B91" s="15" t="n">
        <x:v>2029</x:v>
      </x:c>
      <x:c r="C91" s="15" t="str">
        <x:v>M2</x:v>
      </x:c>
      <x:c r="D91" s="15" t="str">
        <x:v>Alternativa pública y desplazamientos</x:v>
      </x:c>
      <x:c r="E91" s="15" t="str">
        <x:v>Recurrente</x:v>
      </x:c>
      <x:c r="F91" s="35" t="n">
        <x:f>Parametros!$C$12*Calendario!$D$7</x:f>
        <x:v>3</x:v>
      </x:c>
      <x:c r="G91" s="15" t="str">
        <x:v>Bolsa operativa anual</x:v>
      </x:c>
    </x:row>
    <x:row r="92">
      <x:c r="A92" s="15" t="str">
        <x:v>Bajo</x:v>
      </x:c>
      <x:c r="B92" s="15" t="n">
        <x:v>2029</x:v>
      </x:c>
      <x:c r="C92" s="15" t="str">
        <x:v>M3</x:v>
      </x:c>
      <x:c r="D92" s="15" t="str">
        <x:v>Plazas FSE adicionales activas</x:v>
      </x:c>
      <x:c r="E92" s="15" t="str">
        <x:v>Recurrente</x:v>
      </x:c>
      <x:c r="F92" s="35" t="n">
        <x:f>((M3_Personal!$F$7+M3_Personal!$F$17+M3_Personal!$F$27+M3_Personal!$F$37)*56000+(M3_Personal!$F$47+M3_Personal!$F$57+M3_Personal!$F$67)*41000)/1000000</x:f>
        <x:v>25.8825</x:v>
      </x:c>
      <x:c r="G92" s="15" t="str">
        <x:v>Residente cargado + tutor; solo plazas sobre escenario base</x:v>
      </x:c>
    </x:row>
    <x:row r="93">
      <x:c r="A93" s="15" t="str">
        <x:v>Bajo</x:v>
      </x:c>
      <x:c r="B93" s="15" t="n">
        <x:v>2029</x:v>
      </x:c>
      <x:c r="C93" s="15" t="str">
        <x:v>M3</x:v>
      </x:c>
      <x:c r="D93" s="15" t="str">
        <x:v>Incentivos difícil cobertura</x:v>
      </x:c>
      <x:c r="E93" s="15" t="str">
        <x:v>Recurrente</x:v>
      </x:c>
      <x:c r="F93" s="35" t="n">
        <x:f>Parametros!$C$20*Parametros!$C$21/1000000*Calendario!$D$8</x:f>
        <x:v>30</x:v>
      </x:c>
      <x:c r="G93" s="15" t="str">
        <x:v>Puestos e incentivo editables</x:v>
      </x:c>
    </x:row>
    <x:row r="94">
      <x:c r="A94" s="15" t="str">
        <x:v>Bajo</x:v>
      </x:c>
      <x:c r="B94" s="15" t="n">
        <x:v>2029</x:v>
      </x:c>
      <x:c r="C94" s="15" t="str">
        <x:v>M3</x:v>
      </x:c>
      <x:c r="D94" s="15" t="str">
        <x:v>Homologación y evaluación</x:v>
      </x:c>
      <x:c r="E94" s="15" t="str">
        <x:v>Recurrente</x:v>
      </x:c>
      <x:c r="F94" s="35" t="n">
        <x:f>Parametros!$C$22*Calendario!$D$8</x:f>
        <x:v>9</x:v>
      </x:c>
      <x:c r="G94" s="15" t="str">
        <x:v>Unidades de tramitación y evaluación</x:v>
      </x:c>
    </x:row>
    <x:row r="95">
      <x:c r="A95" s="15" t="str">
        <x:v>Bajo</x:v>
      </x:c>
      <x:c r="B95" s="15" t="n">
        <x:v>2029</x:v>
      </x:c>
      <x:c r="C95" s="15" t="str">
        <x:v>M3</x:v>
      </x:c>
      <x:c r="D95" s="15" t="str">
        <x:v>Planificación, REPS y transparencia</x:v>
      </x:c>
      <x:c r="E95" s="15" t="str">
        <x:v>Recurrente</x:v>
      </x:c>
      <x:c r="F95" s="35" t="n">
        <x:f>Parametros!$C$23*Calendario!$D$8</x:f>
        <x:v>3.75</x:v>
      </x:c>
      <x:c r="G95" s="15" t="str">
        <x:v>Previsiones bienales y registro</x:v>
      </x:c>
    </x:row>
    <x:row r="96">
      <x:c r="A96" s="15" t="str">
        <x:v>Bajo</x:v>
      </x:c>
      <x:c r="B96" s="15" t="n">
        <x:v>2029</x:v>
      </x:c>
      <x:c r="C96" s="15" t="str">
        <x:v>M4</x:v>
      </x:c>
      <x:c r="D96" s="15" t="str">
        <x:v>Red comunitaria multidisciplinar</x:v>
      </x:c>
      <x:c r="E96" s="15" t="str">
        <x:v>Recurrente</x:v>
      </x:c>
      <x:c r="F96" s="35" t="n">
        <x:f>(Calendario!$D$9*(((Calendario!$D$5*10)*(Parametros!$C$24*(Parametros!$C$69*Parametros!$C$66)+Parametros!$C$25*(Parametros!$C$68*Parametros!$C$66)+Parametros!$C$26*(Parametros!$C$71*Parametros!$C$66)+Parametros!$C$27*(Parametros!$C$73*Parametros!$C$66))/1000000)+((Calendario!$D$5*4*Parametros!$C$28)*((Parametros!$C$69*Parametros!$C$66)+0.5*(Parametros!$C$68*Parametros!$C$66)+(Parametros!$C$71*Parametros!$C$66)+0.5*(Parametros!$C$73*Parametros!$C$66))/1000000)))</x:f>
        <x:v>52.09301830599001</x:v>
      </x:c>
      <x:c r="G96" s="15" t="str">
        <x:v>Módulos por población; equipo completo</x:v>
      </x:c>
    </x:row>
    <x:row r="97">
      <x:c r="A97" s="15" t="str">
        <x:v>Bajo</x:v>
      </x:c>
      <x:c r="B97" s="15" t="n">
        <x:v>2029</x:v>
      </x:c>
      <x:c r="C97" s="15" t="str">
        <x:v>M4</x:v>
      </x:c>
      <x:c r="D97" s="15" t="str">
        <x:v>Espacios, grupos y equipamiento</x:v>
      </x:c>
      <x:c r="E97" s="15" t="str">
        <x:v>Recurrente</x:v>
      </x:c>
      <x:c r="F97" s="35" t="n">
        <x:f>(Calendario!$D$9*(((Calendario!$D$5*10)*(Parametros!$C$24*(Parametros!$C$69*Parametros!$C$66)+Parametros!$C$25*(Parametros!$C$68*Parametros!$C$66)+Parametros!$C$26*(Parametros!$C$71*Parametros!$C$66)+Parametros!$C$27*(Parametros!$C$73*Parametros!$C$66))/1000000)+((Calendario!$D$5*4*Parametros!$C$28)*((Parametros!$C$69*Parametros!$C$66)+0.5*(Parametros!$C$68*Parametros!$C$66)+(Parametros!$C$71*Parametros!$C$66)+0.5*(Parametros!$C$73*Parametros!$C$66))/1000000)))*Parametros!$C$30</x:f>
        <x:v>5.209301830599001</x:v>
      </x:c>
      <x:c r="G97" s="15" t="str">
        <x:v>Porcentaje de personal</x:v>
      </x:c>
    </x:row>
    <x:row r="98">
      <x:c r="A98" s="15" t="str">
        <x:v>Bajo</x:v>
      </x:c>
      <x:c r="B98" s="15" t="n">
        <x:v>2029</x:v>
      </x:c>
      <x:c r="C98" s="15" t="str">
        <x:v>M4</x:v>
      </x:c>
      <x:c r="D98" s="15" t="str">
        <x:v>Crisis, infancia, adicciones y continuidad</x:v>
      </x:c>
      <x:c r="E98" s="15" t="str">
        <x:v>Recurrente</x:v>
      </x:c>
      <x:c r="F98" s="35" t="n">
        <x:f>Parametros!$C$29*Calendario!$D$9</x:f>
        <x:v>22.5</x:v>
      </x:c>
      <x:c r="G98" s="15" t="str">
        <x:v>Bolsa programática anual</x:v>
      </x:c>
    </x:row>
    <x:row r="99">
      <x:c r="A99" s="15" t="str">
        <x:v>Bajo</x:v>
      </x:c>
      <x:c r="B99" s="15" t="n">
        <x:v>2029</x:v>
      </x:c>
      <x:c r="C99" s="15" t="str">
        <x:v>M4</x:v>
      </x:c>
      <x:c r="D99" s="15" t="str">
        <x:v>Descuento Plan Salud Mental vigente</x:v>
      </x:c>
      <x:c r="E99" s="15" t="str">
        <x:v>Deducción</x:v>
      </x:c>
      <x:c r="F99" s="35" t="n">
        <x:f>-39*Calendario!$D$9</x:f>
        <x:v>-17.55</x:v>
      </x:c>
      <x:c r="G99" s="15" t="str">
        <x:v>Plan de Acción 2025–2027: 39 M€/año consolidados</x:v>
      </x:c>
    </x:row>
    <x:row r="100">
      <x:c r="A100" s="15" t="str">
        <x:v>Bajo</x:v>
      </x:c>
      <x:c r="B100" s="15" t="n">
        <x:v>2029</x:v>
      </x:c>
      <x:c r="C100" s="15" t="str">
        <x:v>M5</x:v>
      </x:c>
      <x:c r="D100" s="15" t="str">
        <x:v>Equipos de atención en casa</x:v>
      </x:c>
      <x:c r="E100" s="15" t="str">
        <x:v>Recurrente</x:v>
      </x:c>
      <x:c r="F100" s="35" t="n">
        <x:f>(Calendario!$D$5*10*Parametros!$C$31)*(0.5*(Parametros!$C$76*Parametros!$C$66)+1.5*(Parametros!$C$70*Parametros!$C$66)+0.5*(Parametros!$C$72*Parametros!$C$66)+0.5*(Parametros!$C$73*Parametros!$C$66)+0.5*(Parametros!$C$74*Parametros!$C$66))/1000000*Calendario!$D$10</x:f>
        <x:v>30.457190473199997</x:v>
      </x:c>
      <x:c r="G100" s="15" t="str">
        <x:v>Módulos por 100.000 habitantes</x:v>
      </x:c>
    </x:row>
    <x:row r="101">
      <x:c r="A101" s="15" t="str">
        <x:v>Bajo</x:v>
      </x:c>
      <x:c r="B101" s="15" t="n">
        <x:v>2029</x:v>
      </x:c>
      <x:c r="C101" s="15" t="str">
        <x:v>M5</x:v>
      </x:c>
      <x:c r="D101" s="15" t="str">
        <x:v>Telemonitorización con alternativa</x:v>
      </x:c>
      <x:c r="E101" s="15" t="str">
        <x:v>Recurrente</x:v>
      </x:c>
      <x:c r="F101" s="35" t="n">
        <x:f>Calendario!$D$5*1000000*Parametros!$C$32*Parametros!$C$33/1000000*Calendario!$D$10</x:f>
        <x:v>22.95</x:v>
      </x:c>
      <x:c r="G101" s="15" t="str">
        <x:v>Población cubierta × coste anual</x:v>
      </x:c>
    </x:row>
    <x:row r="102">
      <x:c r="A102" s="15" t="str">
        <x:v>Bajo</x:v>
      </x:c>
      <x:c r="B102" s="15" t="n">
        <x:v>2029</x:v>
      </x:c>
      <x:c r="C102" s="15" t="str">
        <x:v>M5</x:v>
      </x:c>
      <x:c r="D102" s="15" t="str">
        <x:v>Plan único y coordinación</x:v>
      </x:c>
      <x:c r="E102" s="15" t="str">
        <x:v>Recurrente</x:v>
      </x:c>
      <x:c r="F102" s="35" t="n">
        <x:f>Parametros!$C$64*Parametros!$C$34/1000000*Calendario!$D$10</x:f>
        <x:v>17.5851</x:v>
      </x:c>
      <x:c r="G102" s="15" t="str">
        <x:v>13.026 centros y consultorios AP</x:v>
      </x:c>
    </x:row>
    <x:row r="103">
      <x:c r="A103" s="15" t="str">
        <x:v>Bajo</x:v>
      </x:c>
      <x:c r="B103" s="15" t="n">
        <x:v>2029</x:v>
      </x:c>
      <x:c r="C103" s="15" t="str">
        <x:v>M5</x:v>
      </x:c>
      <x:c r="D103" s="15" t="str">
        <x:v>Apoyo y respiro a cuidadores</x:v>
      </x:c>
      <x:c r="E103" s="15" t="str">
        <x:v>Recurrente</x:v>
      </x:c>
      <x:c r="F103" s="35" t="n">
        <x:f>Parametros!$C$35*Parametros!$C$36/1000000*Calendario!$D$10</x:f>
        <x:v>9</x:v>
      </x:c>
      <x:c r="G103" s="15" t="str">
        <x:v>Episodios anuales</x:v>
      </x:c>
    </x:row>
    <x:row r="104">
      <x:c r="A104" s="15" t="str">
        <x:v>Bajo</x:v>
      </x:c>
      <x:c r="B104" s="15" t="n">
        <x:v>2029</x:v>
      </x:c>
      <x:c r="C104" s="15" t="str">
        <x:v>M5</x:v>
      </x:c>
      <x:c r="D104" s="15" t="str">
        <x:v>Completar equipos paliativos</x:v>
      </x:c>
      <x:c r="E104" s="15" t="str">
        <x:v>Recurrente</x:v>
      </x:c>
      <x:c r="F104" s="35" t="n">
        <x:f>Parametros!$C$37*0.5*((Parametros!$C$69*Parametros!$C$66)+(Parametros!$C$73*Parametros!$C$66))/1000000*Calendario!$D$10</x:f>
        <x:v>2.1021857676</x:v>
      </x:c>
      <x:c r="G104" s="15" t="str">
        <x:v>Brecha frente a equipos completos; hipótesis editable</x:v>
      </x:c>
    </x:row>
    <x:row r="105">
      <x:c r="A105" s="15" t="str">
        <x:v>Bajo</x:v>
      </x:c>
      <x:c r="B105" s="15" t="n">
        <x:v>2029</x:v>
      </x:c>
      <x:c r="C105" s="15" t="str">
        <x:v>M6</x:v>
      </x:c>
      <x:c r="D105" s="15" t="str">
        <x:v>Equipos territoriales de salud pública</x:v>
      </x:c>
      <x:c r="E105" s="15" t="str">
        <x:v>Recurrente</x:v>
      </x:c>
      <x:c r="F105" s="35" t="n">
        <x:f>(Calendario!$D$5*10*Parametros!$C$38)*((Parametros!$C$75*Parametros!$C$66)+(Parametros!$C$70*Parametros!$C$66)+(Parametros!$C$74*Parametros!$C$66))/1000000*Calendario!$D$11</x:f>
        <x:v>34.82046037755</x:v>
      </x:c>
      <x:c r="G105" s="15" t="str">
        <x:v>Módulo: técnico + enfermería + datos/administración</x:v>
      </x:c>
    </x:row>
    <x:row r="106">
      <x:c r="A106" s="15" t="str">
        <x:v>Bajo</x:v>
      </x:c>
      <x:c r="B106" s="15" t="n">
        <x:v>2029</x:v>
      </x:c>
      <x:c r="C106" s="15" t="str">
        <x:v>M6</x:v>
      </x:c>
      <x:c r="D106" s="15" t="str">
        <x:v>Programas comunitarios de prevención</x:v>
      </x:c>
      <x:c r="E106" s="15" t="str">
        <x:v>Recurrente</x:v>
      </x:c>
      <x:c r="F106" s="35" t="n">
        <x:f>Calendario!$D$5*Parametros!$C$39*Calendario!$D$11</x:f>
        <x:v>91.8</x:v>
      </x:c>
      <x:c r="G106" s="15" t="str">
        <x:v>€/residente</x:v>
      </x:c>
    </x:row>
    <x:row r="107">
      <x:c r="A107" s="15" t="str">
        <x:v>Bajo</x:v>
      </x:c>
      <x:c r="B107" s="15" t="n">
        <x:v>2029</x:v>
      </x:c>
      <x:c r="C107" s="15" t="str">
        <x:v>M6</x:v>
      </x:c>
      <x:c r="D107" s="15" t="str">
        <x:v>Vacunación y captación activa</x:v>
      </x:c>
      <x:c r="E107" s="15" t="str">
        <x:v>Recurrente</x:v>
      </x:c>
      <x:c r="F107" s="35" t="n">
        <x:f>Calendario!$D$5*Parametros!$C$40*Calendario!$D$11</x:f>
        <x:v>30.599999999999998</x:v>
      </x:c>
      <x:c r="G107" s="15" t="str">
        <x:v>€/residente</x:v>
      </x:c>
    </x:row>
    <x:row r="108">
      <x:c r="A108" s="15" t="str">
        <x:v>Bajo</x:v>
      </x:c>
      <x:c r="B108" s="15" t="n">
        <x:v>2029</x:v>
      </x:c>
      <x:c r="C108" s="15" t="str">
        <x:v>M6</x:v>
      </x:c>
      <x:c r="D108" s="15" t="str">
        <x:v>Escuela, comunidad y clima</x:v>
      </x:c>
      <x:c r="E108" s="15" t="str">
        <x:v>Recurrente</x:v>
      </x:c>
      <x:c r="F108" s="35" t="n">
        <x:f>Parametros!$C$64*Parametros!$C$41/1000000*Calendario!$D$11</x:f>
        <x:v>23.4468</x:v>
      </x:c>
      <x:c r="G108" s="15" t="str">
        <x:v>€/centro AP</x:v>
      </x:c>
    </x:row>
    <x:row r="109">
      <x:c r="A109" s="15" t="str">
        <x:v>Bajo</x:v>
      </x:c>
      <x:c r="B109" s="15" t="n">
        <x:v>2029</x:v>
      </x:c>
      <x:c r="C109" s="15" t="str">
        <x:v>M6</x:v>
      </x:c>
      <x:c r="D109" s="15" t="str">
        <x:v>Evaluación y cribados</x:v>
      </x:c>
      <x:c r="E109" s="15" t="str">
        <x:v>Recurrente</x:v>
      </x:c>
      <x:c r="F109" s="35" t="n">
        <x:f>Parametros!$C$42*Calendario!$D$11</x:f>
        <x:v>15</x:v>
      </x:c>
      <x:c r="G109" s="15" t="str">
        <x:v>No duplica ampliación de mama ya aprobada</x:v>
      </x:c>
    </x:row>
    <x:row r="110">
      <x:c r="A110" s="15" t="str">
        <x:v>Bajo</x:v>
      </x:c>
      <x:c r="B110" s="15" t="n">
        <x:v>2029</x:v>
      </x:c>
      <x:c r="C110" s="15" t="str">
        <x:v>M6</x:v>
      </x:c>
      <x:c r="D110" s="15" t="str">
        <x:v>Descuento programas solapados</x:v>
      </x:c>
      <x:c r="E110" s="15" t="str">
        <x:v>Deducción</x:v>
      </x:c>
      <x:c r="F110" s="35" t="n">
        <x:f>-Parametros!$C$43*Calendario!$D$11</x:f>
        <x:v>-9</x:v>
      </x:c>
      <x:c r="G110" s="15" t="str">
        <x:v>Programas ya financiados</x:v>
      </x:c>
    </x:row>
    <x:row r="111">
      <x:c r="A111" s="15" t="str">
        <x:v>Bajo</x:v>
      </x:c>
      <x:c r="B111" s="15" t="n">
        <x:v>2029</x:v>
      </x:c>
      <x:c r="C111" s="15" t="str">
        <x:v>M7</x:v>
      </x:c>
      <x:c r="D111" s="15" t="str">
        <x:v>Cobertura bucodental adicional</x:v>
      </x:c>
      <x:c r="E111" s="15" t="str">
        <x:v>Recurrente</x:v>
      </x:c>
      <x:c r="F111" s="35" t="n">
        <x:f>((Calendario!$D$5*1000000)*0.135*MAX(0,Parametros!$C$44-0.304)+(Calendario!$D$5*1000000)*0.22*MAX(0,Parametros!$C$45-0.03)+350000*MAX(0,Parametros!$C$46-0.25)+1000000*MAX(0,Parametros!$C$47-0.20))*Parametros!$C$48/1000000*Calendario!$D$12</x:f>
        <x:v>97.4699</x:v>
      </x:c>
      <x:c r="G111" s="15" t="str">
        <x:v>Solo cobertura sobre la línea base 2026; no suma otra vez los 60,058 M€</x:v>
      </x:c>
    </x:row>
    <x:row r="112">
      <x:c r="A112" s="15" t="str">
        <x:v>Bajo</x:v>
      </x:c>
      <x:c r="B112" s="15" t="n">
        <x:v>2029</x:v>
      </x:c>
      <x:c r="C112" s="15" t="str">
        <x:v>M7</x:v>
      </x:c>
      <x:c r="D112" s="15" t="str">
        <x:v>Unidades móviles - operación</x:v>
      </x:c>
      <x:c r="E112" s="15" t="str">
        <x:v>Recurrente</x:v>
      </x:c>
      <x:c r="F112" s="35" t="n">
        <x:f>Parametros!$C$49*300000/1000000*Calendario!$D$12</x:f>
        <x:v>9</x:v>
      </x:c>
      <x:c r="G112" s="15" t="str">
        <x:v>300.000 €/unidad/año</x:v>
      </x:c>
    </x:row>
    <x:row r="113">
      <x:c r="A113" s="15" t="str">
        <x:v>Bajo</x:v>
      </x:c>
      <x:c r="B113" s="15" t="n">
        <x:v>2029</x:v>
      </x:c>
      <x:c r="C113" s="15" t="str">
        <x:v>M7</x:v>
      </x:c>
      <x:c r="D113" s="15" t="str">
        <x:v>Unidades móviles - inversión</x:v>
      </x:c>
      <x:c r="E113" s="15" t="str">
        <x:v>Temporal</x:v>
      </x:c>
      <x:c r="F113" s="35" t="n">
        <x:f>Parametros!$C$49*250000/1000000/4</x:f>
        <x:v>3.75</x:v>
      </x:c>
      <x:c r="G113" s="15" t="str">
        <x:v>250.000 €/unidad; 2027–2030</x:v>
      </x:c>
    </x:row>
    <x:row r="114">
      <x:c r="A114" s="15" t="str">
        <x:v>Bajo</x:v>
      </x:c>
      <x:c r="B114" s="15" t="n">
        <x:v>2029</x:v>
      </x:c>
      <x:c r="C114" s="15" t="str">
        <x:v>M7</x:v>
      </x:c>
      <x:c r="D114" s="15" t="str">
        <x:v>Transporte sanitario y ayudas</x:v>
      </x:c>
      <x:c r="E114" s="15" t="str">
        <x:v>Recurrente</x:v>
      </x:c>
      <x:c r="F114" s="35" t="n">
        <x:f>Parametros!$C$50*250/1000000*Calendario!$D$12</x:f>
        <x:v>6.25</x:v>
      </x:c>
      <x:c r="G114" s="15" t="str">
        <x:v>250 €/ayuda</x:v>
      </x:c>
    </x:row>
    <x:row r="115">
      <x:c r="A115" s="15" t="str">
        <x:v>Bajo</x:v>
      </x:c>
      <x:c r="B115" s="15" t="n">
        <x:v>2029</x:v>
      </x:c>
      <x:c r="C115" s="15" t="str">
        <x:v>M7</x:v>
      </x:c>
      <x:c r="D115" s="15" t="str">
        <x:v>Redes territoriales compartidas</x:v>
      </x:c>
      <x:c r="E115" s="15" t="str">
        <x:v>Recurrente</x:v>
      </x:c>
      <x:c r="F115" s="35" t="n">
        <x:f>Parametros!$C$51*Calendario!$D$12</x:f>
        <x:v>27</x:v>
      </x:c>
      <x:c r="G115" s="15" t="str">
        <x:v>18 territorios; editable</x:v>
      </x:c>
    </x:row>
    <x:row r="116">
      <x:c r="A116" s="15" t="str">
        <x:v>Bajo</x:v>
      </x:c>
      <x:c r="B116" s="15" t="n">
        <x:v>2029</x:v>
      </x:c>
      <x:c r="C116" s="15" t="str">
        <x:v>M7</x:v>
      </x:c>
      <x:c r="D116" s="15" t="str">
        <x:v>Fondo de cohesión ajustado</x:v>
      </x:c>
      <x:c r="E116" s="15" t="str">
        <x:v>Recurrente</x:v>
      </x:c>
      <x:c r="F116" s="35" t="n">
        <x:f>Parametros!$C$52*Calendario!$D$12</x:f>
        <x:v>50</x:v>
      </x:c>
      <x:c r="G116" s="15" t="str">
        <x:v>Envejecimiento, dispersión e insularidad</x:v>
      </x:c>
    </x:row>
    <x:row r="117">
      <x:c r="A117" s="15" t="str">
        <x:v>Bajo</x:v>
      </x:c>
      <x:c r="B117" s="15" t="n">
        <x:v>2029</x:v>
      </x:c>
      <x:c r="C117" s="15" t="str">
        <x:v>M7</x:v>
      </x:c>
      <x:c r="D117" s="15" t="str">
        <x:v>Evaluación de ampliación óptica</x:v>
      </x:c>
      <x:c r="E117" s="15" t="str">
        <x:v>Recurrente</x:v>
      </x:c>
      <x:c r="F117" s="35" t="n">
        <x:f>Parametros!$C$53*Calendario!$D$12</x:f>
        <x:v>1.5</x:v>
      </x:c>
      <x:c r="G117" s="15" t="str">
        <x:v>Plan Veo vigente queda en el escenario base</x:v>
      </x:c>
    </x:row>
    <x:row r="118">
      <x:c r="A118" s="15" t="str">
        <x:v>Bajo</x:v>
      </x:c>
      <x:c r="B118" s="15" t="n">
        <x:v>2029</x:v>
      </x:c>
      <x:c r="C118" s="15" t="str">
        <x:v>M8</x:v>
      </x:c>
      <x:c r="D118" s="15" t="str">
        <x:v>Interoperabilidad y acceso - inversión</x:v>
      </x:c>
      <x:c r="E118" s="15" t="str">
        <x:v>Temporal</x:v>
      </x:c>
      <x:c r="F118" s="35" t="n">
        <x:f>((Parametros!$C$64*Parametros!$C$54+Parametros!$C$65*Parametros!$C$55)/1000000+Parametros!$C$56)/4</x:f>
        <x:v>76.815</x:v>
      </x:c>
      <x:c r="G118" s="15" t="str">
        <x:v>Centros AP + hospitales + plataforma; 2027–2030</x:v>
      </x:c>
    </x:row>
    <x:row r="119">
      <x:c r="A119" s="15" t="str">
        <x:v>Bajo</x:v>
      </x:c>
      <x:c r="B119" s="15" t="n">
        <x:v>2029</x:v>
      </x:c>
      <x:c r="C119" s="15" t="str">
        <x:v>M8</x:v>
      </x:c>
      <x:c r="D119" s="15" t="str">
        <x:v>Operación, seguridad y mantenimiento</x:v>
      </x:c>
      <x:c r="E119" s="15" t="str">
        <x:v>Recurrente</x:v>
      </x:c>
      <x:c r="F119" s="35" t="n">
        <x:f>0</x:f>
        <x:v>0</x:v>
      </x:c>
      <x:c r="G119" s="15" t="str">
        <x:v>Porcentaje anual de inversión</x:v>
      </x:c>
    </x:row>
    <x:row r="120">
      <x:c r="A120" s="15" t="str">
        <x:v>Bajo</x:v>
      </x:c>
      <x:c r="B120" s="15" t="n">
        <x:v>2029</x:v>
      </x:c>
      <x:c r="C120" s="15" t="str">
        <x:v>M8</x:v>
      </x:c>
      <x:c r="D120" s="15" t="str">
        <x:v>Canal no digital</x:v>
      </x:c>
      <x:c r="E120" s="15" t="str">
        <x:v>Recurrente</x:v>
      </x:c>
      <x:c r="F120" s="35" t="n">
        <x:f>Parametros!$C$58*(Parametros!$C$74*Parametros!$C$66)/1000000*Calendario!$D$13</x:f>
        <x:v>4.853436029999999</x:v>
      </x:c>
      <x:c r="G120" s="15" t="str">
        <x:v>FTE de apoyo presencial/telefónico</x:v>
      </x:c>
    </x:row>
    <x:row r="121">
      <x:c r="A121" s="15" t="str">
        <x:v>Bajo</x:v>
      </x:c>
      <x:c r="B121" s="15" t="n">
        <x:v>2029</x:v>
      </x:c>
      <x:c r="C121" s="15" t="str">
        <x:v>M8</x:v>
      </x:c>
      <x:c r="D121" s="15" t="str">
        <x:v>Registro IA, auditorías y cuadro público</x:v>
      </x:c>
      <x:c r="E121" s="15" t="str">
        <x:v>Recurrente</x:v>
      </x:c>
      <x:c r="F121" s="35" t="n">
        <x:f>Parametros!$C$59*Calendario!$D$13</x:f>
        <x:v>11.25</x:v>
      </x:c>
      <x:c r="G121" s="15" t="str">
        <x:v>Gobernanza nacional y auditoría independiente</x:v>
      </x:c>
    </x:row>
    <x:row r="122">
      <x:c r="A122" s="15" t="str">
        <x:v>Bajo</x:v>
      </x:c>
      <x:c r="B122" s="15" t="n">
        <x:v>2030</x:v>
      </x:c>
      <x:c r="C122" s="15" t="str">
        <x:v>M1</x:v>
      </x:c>
      <x:c r="D122" s="15" t="str">
        <x:v>Personal multiprofesional</x:v>
      </x:c>
      <x:c r="E122" s="15" t="str">
        <x:v>Recurrente</x:v>
      </x:c>
      <x:c r="F122" s="35" t="n">
        <x:f>Calendario!$E$6*(Calendario!$E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E$5*10*Parametros!$C$6)*((Parametros!$C$72*Parametros!$C$66)+0.5*(Parametros!$C$75*Parametros!$C$66)+0.5*(Parametros!$C$73*Parametros!$C$66)))/1000000</x:f>
        <x:v>268.18201722717737</x:v>
      </x:c>
      <x:c r="G122" s="15" t="str">
        <x:v>SIAP 2024 + retribuciones 2026 + cupos editables</x:v>
      </x:c>
    </x:row>
    <x:row r="123">
      <x:c r="A123" s="15" t="str">
        <x:v>Bajo</x:v>
      </x:c>
      <x:c r="B123" s="15" t="n">
        <x:v>2030</x:v>
      </x:c>
      <x:c r="C123" s="15" t="str">
        <x:v>M1</x:v>
      </x:c>
      <x:c r="D123" s="15" t="str">
        <x:v>Diagnóstico y actividad</x:v>
      </x:c>
      <x:c r="E123" s="15" t="str">
        <x:v>Recurrente</x:v>
      </x:c>
      <x:c r="F123" s="35" t="n">
        <x:f>Calendario!$E$6*Calendario!$E$5*Parametros!$C$7</x:f>
        <x:v>154.2</x:v>
      </x:c>
      <x:c r="G123" s="15" t="str">
        <x:v>Hipótesis por residente</x:v>
      </x:c>
    </x:row>
    <x:row r="124">
      <x:c r="A124" s="15" t="str">
        <x:v>Bajo</x:v>
      </x:c>
      <x:c r="B124" s="15" t="n">
        <x:v>2030</x:v>
      </x:c>
      <x:c r="C124" s="15" t="str">
        <x:v>M1</x:v>
      </x:c>
      <x:c r="D124" s="15" t="str">
        <x:v>Espacios y equipos</x:v>
      </x:c>
      <x:c r="E124" s="15" t="str">
        <x:v>Temporal</x:v>
      </x:c>
      <x:c r="F124" s="35" t="n">
        <x:f>((((Parametros!$C$60/Parametros!$C$5)-Parametros!$C$61)+(Parametros!$C$61+Parametros!$C$62+((Parametros!$C$60/Parametros!$C$5)-Parametros!$C$61)-Parametros!$C$63)+(((Parametros!$C$60/Parametros!$C$5)-Parametros!$C$61)*0.5)+2*(Calendario!$E$5*10*Parametros!$C$6))*30000/1000000)/4</x:f>
        <x:v>39.381475961538435</x:v>
      </x:c>
      <x:c r="G124" s="15" t="str">
        <x:v>30.000 € por FTE incremental; 2027–2030</x:v>
      </x:c>
    </x:row>
    <x:row r="125">
      <x:c r="A125" s="15" t="str">
        <x:v>Bajo</x:v>
      </x:c>
      <x:c r="B125" s="15" t="n">
        <x:v>2030</x:v>
      </x:c>
      <x:c r="C125" s="15" t="str">
        <x:v>M1</x:v>
      </x:c>
      <x:c r="D125" s="15" t="str">
        <x:v>Mantenimiento</x:v>
      </x:c>
      <x:c r="E125" s="15" t="str">
        <x:v>Recurrente</x:v>
      </x:c>
      <x:c r="F125" s="35" t="n">
        <x:f>0</x:f>
        <x:v>0</x:v>
      </x:c>
      <x:c r="G125" s="15" t="str">
        <x:v>10% de inversión acumulada</x:v>
      </x:c>
    </x:row>
    <x:row r="126">
      <x:c r="A126" s="15" t="str">
        <x:v>Bajo</x:v>
      </x:c>
      <x:c r="B126" s="15" t="n">
        <x:v>2030</x:v>
      </x:c>
      <x:c r="C126" s="15" t="str">
        <x:v>M1</x:v>
      </x:c>
      <x:c r="D126" s="15" t="str">
        <x:v>Descuento programas existentes</x:v>
      </x:c>
      <x:c r="E126" s="15" t="str">
        <x:v>Deducción</x:v>
      </x:c>
      <x:c r="F126" s="35" t="n">
        <x:f>-Parametros!$C$8*Calendario!$E$6</x:f>
        <x:v>-60</x:v>
      </x:c>
      <x:c r="G126" s="15" t="str">
        <x:v>No duplicar Plan AP 2025–2027 / transferencias 2026</x:v>
      </x:c>
    </x:row>
    <x:row r="127">
      <x:c r="A127" s="15" t="str">
        <x:v>Bajo</x:v>
      </x:c>
      <x:c r="B127" s="15" t="n">
        <x:v>2030</x:v>
      </x:c>
      <x:c r="C127" s="15" t="str">
        <x:v>M2</x:v>
      </x:c>
      <x:c r="D127" s="15" t="str">
        <x:v>Absorción backlog 2025</x:v>
      </x:c>
      <x:c r="E127" s="15" t="str">
        <x:v>Temporal</x:v>
      </x:c>
      <x:c r="F127" s="35" t="n">
        <x:f>M2_Backlog!$H$12*Calendario!$E$14</x:f>
        <x:v>99.35580580436466</x:v>
      </x:c>
      <x:c r="G127" s="15" t="str">
        <x:v>SISLE dic-2025; reparto 2027–2030</x:v>
      </x:c>
    </x:row>
    <x:row r="128">
      <x:c r="A128" s="15" t="str">
        <x:v>Bajo</x:v>
      </x:c>
      <x:c r="B128" s="15" t="n">
        <x:v>2030</x:v>
      </x:c>
      <x:c r="C128" s="15" t="str">
        <x:v>M2</x:v>
      </x:c>
      <x:c r="D128" s="15" t="str">
        <x:v>Reserva estructural</x:v>
      </x:c>
      <x:c r="E128" s="15" t="str">
        <x:v>Recurrente</x:v>
      </x:c>
      <x:c r="F128" s="35" t="n">
        <x:f>M2_Backlog!$H$12*Parametros!$C$10*Calendario!$E$7</x:f>
        <x:v>66.23720386957645</x:v>
      </x:c>
      <x:c r="G128" s="15" t="str">
        <x:v>Hipótesis de capacidad de reserva; validar con entradas/salidas</x:v>
      </x:c>
    </x:row>
    <x:row r="129">
      <x:c r="A129" s="15" t="str">
        <x:v>Bajo</x:v>
      </x:c>
      <x:c r="B129" s="15" t="n">
        <x:v>2030</x:v>
      </x:c>
      <x:c r="C129" s="15" t="str">
        <x:v>M2</x:v>
      </x:c>
      <x:c r="D129" s="15" t="str">
        <x:v>Coordinación y transparencia</x:v>
      </x:c>
      <x:c r="E129" s="15" t="str">
        <x:v>Recurrente</x:v>
      </x:c>
      <x:c r="F129" s="35" t="n">
        <x:f>Parametros!$C$11*Calendario!$E$7</x:f>
        <x:v>36</x:v>
      </x:c>
      <x:c r="G129" s="15" t="str">
        <x:v>18 servicios de salud + nodo nacional</x:v>
      </x:c>
    </x:row>
    <x:row r="130">
      <x:c r="A130" s="15" t="str">
        <x:v>Bajo</x:v>
      </x:c>
      <x:c r="B130" s="15" t="n">
        <x:v>2030</x:v>
      </x:c>
      <x:c r="C130" s="15" t="str">
        <x:v>M2</x:v>
      </x:c>
      <x:c r="D130" s="15" t="str">
        <x:v>Alternativa pública y desplazamientos</x:v>
      </x:c>
      <x:c r="E130" s="15" t="str">
        <x:v>Recurrente</x:v>
      </x:c>
      <x:c r="F130" s="35" t="n">
        <x:f>Parametros!$C$12*Calendario!$E$7</x:f>
        <x:v>5</x:v>
      </x:c>
      <x:c r="G130" s="15" t="str">
        <x:v>Bolsa operativa anual</x:v>
      </x:c>
    </x:row>
    <x:row r="131">
      <x:c r="A131" s="15" t="str">
        <x:v>Bajo</x:v>
      </x:c>
      <x:c r="B131" s="15" t="n">
        <x:v>2030</x:v>
      </x:c>
      <x:c r="C131" s="15" t="str">
        <x:v>M3</x:v>
      </x:c>
      <x:c r="D131" s="15" t="str">
        <x:v>Plazas FSE adicionales activas</x:v>
      </x:c>
      <x:c r="E131" s="15" t="str">
        <x:v>Recurrente</x:v>
      </x:c>
      <x:c r="F131" s="35" t="n">
        <x:f>((M3_Personal!$F$8+M3_Personal!$F$18+M3_Personal!$F$28+M3_Personal!$F$38)*56000+(M3_Personal!$F$48+M3_Personal!$F$58+M3_Personal!$F$68)*41000)/1000000</x:f>
        <x:v>39.55</x:v>
      </x:c>
      <x:c r="G131" s="15" t="str">
        <x:v>Residente cargado + tutor; solo plazas sobre escenario base</x:v>
      </x:c>
    </x:row>
    <x:row r="132">
      <x:c r="A132" s="15" t="str">
        <x:v>Bajo</x:v>
      </x:c>
      <x:c r="B132" s="15" t="n">
        <x:v>2030</x:v>
      </x:c>
      <x:c r="C132" s="15" t="str">
        <x:v>M3</x:v>
      </x:c>
      <x:c r="D132" s="15" t="str">
        <x:v>Incentivos difícil cobertura</x:v>
      </x:c>
      <x:c r="E132" s="15" t="str">
        <x:v>Recurrente</x:v>
      </x:c>
      <x:c r="F132" s="35" t="n">
        <x:f>Parametros!$C$20*Parametros!$C$21/1000000*Calendario!$E$8</x:f>
        <x:v>40</x:v>
      </x:c>
      <x:c r="G132" s="15" t="str">
        <x:v>Puestos e incentivo editables</x:v>
      </x:c>
    </x:row>
    <x:row r="133">
      <x:c r="A133" s="15" t="str">
        <x:v>Bajo</x:v>
      </x:c>
      <x:c r="B133" s="15" t="n">
        <x:v>2030</x:v>
      </x:c>
      <x:c r="C133" s="15" t="str">
        <x:v>M3</x:v>
      </x:c>
      <x:c r="D133" s="15" t="str">
        <x:v>Homologación y evaluación</x:v>
      </x:c>
      <x:c r="E133" s="15" t="str">
        <x:v>Recurrente</x:v>
      </x:c>
      <x:c r="F133" s="35" t="n">
        <x:f>Parametros!$C$22*Calendario!$E$8</x:f>
        <x:v>12</x:v>
      </x:c>
      <x:c r="G133" s="15" t="str">
        <x:v>Unidades de tramitación y evaluación</x:v>
      </x:c>
    </x:row>
    <x:row r="134">
      <x:c r="A134" s="15" t="str">
        <x:v>Bajo</x:v>
      </x:c>
      <x:c r="B134" s="15" t="n">
        <x:v>2030</x:v>
      </x:c>
      <x:c r="C134" s="15" t="str">
        <x:v>M3</x:v>
      </x:c>
      <x:c r="D134" s="15" t="str">
        <x:v>Planificación, REPS y transparencia</x:v>
      </x:c>
      <x:c r="E134" s="15" t="str">
        <x:v>Recurrente</x:v>
      </x:c>
      <x:c r="F134" s="35" t="n">
        <x:f>Parametros!$C$23*Calendario!$E$8</x:f>
        <x:v>5</x:v>
      </x:c>
      <x:c r="G134" s="15" t="str">
        <x:v>Previsiones bienales y registro</x:v>
      </x:c>
    </x:row>
    <x:row r="135">
      <x:c r="A135" s="15" t="str">
        <x:v>Bajo</x:v>
      </x:c>
      <x:c r="B135" s="15" t="n">
        <x:v>2030</x:v>
      </x:c>
      <x:c r="C135" s="15" t="str">
        <x:v>M4</x:v>
      </x:c>
      <x:c r="D135" s="15" t="str">
        <x:v>Red comunitaria multidisciplinar</x:v>
      </x:c>
      <x:c r="E135" s="15" t="str">
        <x:v>Recurrente</x:v>
      </x:c>
      <x:c r="F135" s="35" t="n">
        <x:f>(Calendario!$E$9*(((Calendario!$E$5*10)*(Parametros!$C$24*(Parametros!$C$69*Parametros!$C$66)+Parametros!$C$25*(Parametros!$C$68*Parametros!$C$66)+Parametros!$C$26*(Parametros!$C$71*Parametros!$C$66)+Parametros!$C$27*(Parametros!$C$73*Parametros!$C$66))/1000000)+((Calendario!$E$5*4*Parametros!$C$28)*((Parametros!$C$69*Parametros!$C$66)+0.5*(Parametros!$C$68*Parametros!$C$66)+(Parametros!$C$71*Parametros!$C$66)+0.5*(Parametros!$C$73*Parametros!$C$66))/1000000)))</x:f>
        <x:v>75.835631442402</x:v>
      </x:c>
      <x:c r="G135" s="15" t="str">
        <x:v>Módulos por población; equipo completo</x:v>
      </x:c>
    </x:row>
    <x:row r="136">
      <x:c r="A136" s="15" t="str">
        <x:v>Bajo</x:v>
      </x:c>
      <x:c r="B136" s="15" t="n">
        <x:v>2030</x:v>
      </x:c>
      <x:c r="C136" s="15" t="str">
        <x:v>M4</x:v>
      </x:c>
      <x:c r="D136" s="15" t="str">
        <x:v>Espacios, grupos y equipamiento</x:v>
      </x:c>
      <x:c r="E136" s="15" t="str">
        <x:v>Recurrente</x:v>
      </x:c>
      <x:c r="F136" s="35" t="n">
        <x:f>(Calendario!$E$9*(((Calendario!$E$5*10)*(Parametros!$C$24*(Parametros!$C$69*Parametros!$C$66)+Parametros!$C$25*(Parametros!$C$68*Parametros!$C$66)+Parametros!$C$26*(Parametros!$C$71*Parametros!$C$66)+Parametros!$C$27*(Parametros!$C$73*Parametros!$C$66))/1000000)+((Calendario!$E$5*4*Parametros!$C$28)*((Parametros!$C$69*Parametros!$C$66)+0.5*(Parametros!$C$68*Parametros!$C$66)+(Parametros!$C$71*Parametros!$C$66)+0.5*(Parametros!$C$73*Parametros!$C$66))/1000000)))*Parametros!$C$30</x:f>
        <x:v>7.583563144240201</x:v>
      </x:c>
      <x:c r="G136" s="15" t="str">
        <x:v>Porcentaje de personal</x:v>
      </x:c>
    </x:row>
    <x:row r="137">
      <x:c r="A137" s="15" t="str">
        <x:v>Bajo</x:v>
      </x:c>
      <x:c r="B137" s="15" t="n">
        <x:v>2030</x:v>
      </x:c>
      <x:c r="C137" s="15" t="str">
        <x:v>M4</x:v>
      </x:c>
      <x:c r="D137" s="15" t="str">
        <x:v>Crisis, infancia, adicciones y continuidad</x:v>
      </x:c>
      <x:c r="E137" s="15" t="str">
        <x:v>Recurrente</x:v>
      </x:c>
      <x:c r="F137" s="35" t="n">
        <x:f>Parametros!$C$29*Calendario!$E$9</x:f>
        <x:v>32.5</x:v>
      </x:c>
      <x:c r="G137" s="15" t="str">
        <x:v>Bolsa programática anual</x:v>
      </x:c>
    </x:row>
    <x:row r="138">
      <x:c r="A138" s="15" t="str">
        <x:v>Bajo</x:v>
      </x:c>
      <x:c r="B138" s="15" t="n">
        <x:v>2030</x:v>
      </x:c>
      <x:c r="C138" s="15" t="str">
        <x:v>M4</x:v>
      </x:c>
      <x:c r="D138" s="15" t="str">
        <x:v>Descuento Plan Salud Mental vigente</x:v>
      </x:c>
      <x:c r="E138" s="15" t="str">
        <x:v>Deducción</x:v>
      </x:c>
      <x:c r="F138" s="35" t="n">
        <x:f>-39*Calendario!$E$9</x:f>
        <x:v>-25.35</x:v>
      </x:c>
      <x:c r="G138" s="15" t="str">
        <x:v>Plan de Acción 2025–2027: 39 M€/año consolidados</x:v>
      </x:c>
    </x:row>
    <x:row r="139">
      <x:c r="A139" s="15" t="str">
        <x:v>Bajo</x:v>
      </x:c>
      <x:c r="B139" s="15" t="n">
        <x:v>2030</x:v>
      </x:c>
      <x:c r="C139" s="15" t="str">
        <x:v>M5</x:v>
      </x:c>
      <x:c r="D139" s="15" t="str">
        <x:v>Equipos de atención en casa</x:v>
      </x:c>
      <x:c r="E139" s="15" t="str">
        <x:v>Recurrente</x:v>
      </x:c>
      <x:c r="F139" s="35" t="n">
        <x:f>(Calendario!$E$5*10*Parametros!$C$31)*(0.5*(Parametros!$C$76*Parametros!$C$66)+1.5*(Parametros!$C$70*Parametros!$C$66)+0.5*(Parametros!$C$72*Parametros!$C$66)+0.5*(Parametros!$C$73*Parametros!$C$66)+0.5*(Parametros!$C$74*Parametros!$C$66))/1000000*Calendario!$E$10</x:f>
        <x:v>44.33876835336</x:v>
      </x:c>
      <x:c r="G139" s="15" t="str">
        <x:v>Módulos por 100.000 habitantes</x:v>
      </x:c>
    </x:row>
    <x:row r="140">
      <x:c r="A140" s="15" t="str">
        <x:v>Bajo</x:v>
      </x:c>
      <x:c r="B140" s="15" t="n">
        <x:v>2030</x:v>
      </x:c>
      <x:c r="C140" s="15" t="str">
        <x:v>M5</x:v>
      </x:c>
      <x:c r="D140" s="15" t="str">
        <x:v>Telemonitorización con alternativa</x:v>
      </x:c>
      <x:c r="E140" s="15" t="str">
        <x:v>Recurrente</x:v>
      </x:c>
      <x:c r="F140" s="35" t="n">
        <x:f>Calendario!$E$5*1000000*Parametros!$C$32*Parametros!$C$33/1000000*Calendario!$E$10</x:f>
        <x:v>33.410000000000004</x:v>
      </x:c>
      <x:c r="G140" s="15" t="str">
        <x:v>Población cubierta × coste anual</x:v>
      </x:c>
    </x:row>
    <x:row r="141">
      <x:c r="A141" s="15" t="str">
        <x:v>Bajo</x:v>
      </x:c>
      <x:c r="B141" s="15" t="n">
        <x:v>2030</x:v>
      </x:c>
      <x:c r="C141" s="15" t="str">
        <x:v>M5</x:v>
      </x:c>
      <x:c r="D141" s="15" t="str">
        <x:v>Plan único y coordinación</x:v>
      </x:c>
      <x:c r="E141" s="15" t="str">
        <x:v>Recurrente</x:v>
      </x:c>
      <x:c r="F141" s="35" t="n">
        <x:f>Parametros!$C$64*Parametros!$C$34/1000000*Calendario!$E$10</x:f>
        <x:v>25.400700000000004</x:v>
      </x:c>
      <x:c r="G141" s="15" t="str">
        <x:v>13.026 centros y consultorios AP</x:v>
      </x:c>
    </x:row>
    <x:row r="142">
      <x:c r="A142" s="15" t="str">
        <x:v>Bajo</x:v>
      </x:c>
      <x:c r="B142" s="15" t="n">
        <x:v>2030</x:v>
      </x:c>
      <x:c r="C142" s="15" t="str">
        <x:v>M5</x:v>
      </x:c>
      <x:c r="D142" s="15" t="str">
        <x:v>Apoyo y respiro a cuidadores</x:v>
      </x:c>
      <x:c r="E142" s="15" t="str">
        <x:v>Recurrente</x:v>
      </x:c>
      <x:c r="F142" s="35" t="n">
        <x:f>Parametros!$C$35*Parametros!$C$36/1000000*Calendario!$E$10</x:f>
        <x:v>13</x:v>
      </x:c>
      <x:c r="G142" s="15" t="str">
        <x:v>Episodios anuales</x:v>
      </x:c>
    </x:row>
    <x:row r="143">
      <x:c r="A143" s="15" t="str">
        <x:v>Bajo</x:v>
      </x:c>
      <x:c r="B143" s="15" t="n">
        <x:v>2030</x:v>
      </x:c>
      <x:c r="C143" s="15" t="str">
        <x:v>M5</x:v>
      </x:c>
      <x:c r="D143" s="15" t="str">
        <x:v>Completar equipos paliativos</x:v>
      </x:c>
      <x:c r="E143" s="15" t="str">
        <x:v>Recurrente</x:v>
      </x:c>
      <x:c r="F143" s="35" t="n">
        <x:f>Parametros!$C$37*0.5*((Parametros!$C$69*Parametros!$C$66)+(Parametros!$C$73*Parametros!$C$66))/1000000*Calendario!$E$10</x:f>
        <x:v>3.0364905532</x:v>
      </x:c>
      <x:c r="G143" s="15" t="str">
        <x:v>Brecha frente a equipos completos; hipótesis editable</x:v>
      </x:c>
    </x:row>
    <x:row r="144">
      <x:c r="A144" s="15" t="str">
        <x:v>Bajo</x:v>
      </x:c>
      <x:c r="B144" s="15" t="n">
        <x:v>2030</x:v>
      </x:c>
      <x:c r="C144" s="15" t="str">
        <x:v>M6</x:v>
      </x:c>
      <x:c r="D144" s="15" t="str">
        <x:v>Equipos territoriales de salud pública</x:v>
      </x:c>
      <x:c r="E144" s="15" t="str">
        <x:v>Recurrente</x:v>
      </x:c>
      <x:c r="F144" s="35" t="n">
        <x:f>(Calendario!$E$5*10*Parametros!$C$38)*((Parametros!$C$75*Parametros!$C$66)+(Parametros!$C$70*Parametros!$C$66)+(Parametros!$C$74*Parametros!$C$66))/1000000*Calendario!$E$11</x:f>
        <x:v>46.79141603676001</x:v>
      </x:c>
      <x:c r="G144" s="15" t="str">
        <x:v>Módulo: técnico + enfermería + datos/administración</x:v>
      </x:c>
    </x:row>
    <x:row r="145">
      <x:c r="A145" s="15" t="str">
        <x:v>Bajo</x:v>
      </x:c>
      <x:c r="B145" s="15" t="n">
        <x:v>2030</x:v>
      </x:c>
      <x:c r="C145" s="15" t="str">
        <x:v>M6</x:v>
      </x:c>
      <x:c r="D145" s="15" t="str">
        <x:v>Programas comunitarios de prevención</x:v>
      </x:c>
      <x:c r="E145" s="15" t="str">
        <x:v>Recurrente</x:v>
      </x:c>
      <x:c r="F145" s="35" t="n">
        <x:f>Calendario!$E$5*Parametros!$C$39*Calendario!$E$11</x:f>
        <x:v>123.36</x:v>
      </x:c>
      <x:c r="G145" s="15" t="str">
        <x:v>€/residente</x:v>
      </x:c>
    </x:row>
    <x:row r="146">
      <x:c r="A146" s="15" t="str">
        <x:v>Bajo</x:v>
      </x:c>
      <x:c r="B146" s="15" t="n">
        <x:v>2030</x:v>
      </x:c>
      <x:c r="C146" s="15" t="str">
        <x:v>M6</x:v>
      </x:c>
      <x:c r="D146" s="15" t="str">
        <x:v>Vacunación y captación activa</x:v>
      </x:c>
      <x:c r="E146" s="15" t="str">
        <x:v>Recurrente</x:v>
      </x:c>
      <x:c r="F146" s="35" t="n">
        <x:f>Calendario!$E$5*Parametros!$C$40*Calendario!$E$11</x:f>
        <x:v>41.120000000000005</x:v>
      </x:c>
      <x:c r="G146" s="15" t="str">
        <x:v>€/residente</x:v>
      </x:c>
    </x:row>
    <x:row r="147">
      <x:c r="A147" s="15" t="str">
        <x:v>Bajo</x:v>
      </x:c>
      <x:c r="B147" s="15" t="n">
        <x:v>2030</x:v>
      </x:c>
      <x:c r="C147" s="15" t="str">
        <x:v>M6</x:v>
      </x:c>
      <x:c r="D147" s="15" t="str">
        <x:v>Escuela, comunidad y clima</x:v>
      </x:c>
      <x:c r="E147" s="15" t="str">
        <x:v>Recurrente</x:v>
      </x:c>
      <x:c r="F147" s="35" t="n">
        <x:f>Parametros!$C$64*Parametros!$C$41/1000000*Calendario!$E$11</x:f>
        <x:v>31.262400000000003</x:v>
      </x:c>
      <x:c r="G147" s="15" t="str">
        <x:v>€/centro AP</x:v>
      </x:c>
    </x:row>
    <x:row r="148">
      <x:c r="A148" s="15" t="str">
        <x:v>Bajo</x:v>
      </x:c>
      <x:c r="B148" s="15" t="n">
        <x:v>2030</x:v>
      </x:c>
      <x:c r="C148" s="15" t="str">
        <x:v>M6</x:v>
      </x:c>
      <x:c r="D148" s="15" t="str">
        <x:v>Evaluación y cribados</x:v>
      </x:c>
      <x:c r="E148" s="15" t="str">
        <x:v>Recurrente</x:v>
      </x:c>
      <x:c r="F148" s="35" t="n">
        <x:f>Parametros!$C$42*Calendario!$E$11</x:f>
        <x:v>20</x:v>
      </x:c>
      <x:c r="G148" s="15" t="str">
        <x:v>No duplica ampliación de mama ya aprobada</x:v>
      </x:c>
    </x:row>
    <x:row r="149">
      <x:c r="A149" s="15" t="str">
        <x:v>Bajo</x:v>
      </x:c>
      <x:c r="B149" s="15" t="n">
        <x:v>2030</x:v>
      </x:c>
      <x:c r="C149" s="15" t="str">
        <x:v>M6</x:v>
      </x:c>
      <x:c r="D149" s="15" t="str">
        <x:v>Descuento programas solapados</x:v>
      </x:c>
      <x:c r="E149" s="15" t="str">
        <x:v>Deducción</x:v>
      </x:c>
      <x:c r="F149" s="35" t="n">
        <x:f>-Parametros!$C$43*Calendario!$E$11</x:f>
        <x:v>-12</x:v>
      </x:c>
      <x:c r="G149" s="15" t="str">
        <x:v>Programas ya financiados</x:v>
      </x:c>
    </x:row>
    <x:row r="150">
      <x:c r="A150" s="15" t="str">
        <x:v>Bajo</x:v>
      </x:c>
      <x:c r="B150" s="15" t="n">
        <x:v>2030</x:v>
      </x:c>
      <x:c r="C150" s="15" t="str">
        <x:v>M7</x:v>
      </x:c>
      <x:c r="D150" s="15" t="str">
        <x:v>Cobertura bucodental adicional</x:v>
      </x:c>
      <x:c r="E150" s="15" t="str">
        <x:v>Recurrente</x:v>
      </x:c>
      <x:c r="F150" s="35" t="n">
        <x:f>((Calendario!$E$5*1000000)*0.135*MAX(0,Parametros!$C$44-0.304)+(Calendario!$E$5*1000000)*0.22*MAX(0,Parametros!$C$45-0.03)+350000*MAX(0,Parametros!$C$46-0.25)+1000000*MAX(0,Parametros!$C$47-0.20))*Parametros!$C$48/1000000*Calendario!$E$12</x:f>
        <x:v>137.44130399999997</x:v>
      </x:c>
      <x:c r="G150" s="15" t="str">
        <x:v>Solo cobertura sobre la línea base 2026; no suma otra vez los 60,058 M€</x:v>
      </x:c>
    </x:row>
    <x:row r="151">
      <x:c r="A151" s="15" t="str">
        <x:v>Bajo</x:v>
      </x:c>
      <x:c r="B151" s="15" t="n">
        <x:v>2030</x:v>
      </x:c>
      <x:c r="C151" s="15" t="str">
        <x:v>M7</x:v>
      </x:c>
      <x:c r="D151" s="15" t="str">
        <x:v>Unidades móviles - operación</x:v>
      </x:c>
      <x:c r="E151" s="15" t="str">
        <x:v>Recurrente</x:v>
      </x:c>
      <x:c r="F151" s="35" t="n">
        <x:f>Parametros!$C$49*300000/1000000*Calendario!$E$12</x:f>
        <x:v>12.6</x:v>
      </x:c>
      <x:c r="G151" s="15" t="str">
        <x:v>300.000 €/unidad/año</x:v>
      </x:c>
    </x:row>
    <x:row r="152">
      <x:c r="A152" s="15" t="str">
        <x:v>Bajo</x:v>
      </x:c>
      <x:c r="B152" s="15" t="n">
        <x:v>2030</x:v>
      </x:c>
      <x:c r="C152" s="15" t="str">
        <x:v>M7</x:v>
      </x:c>
      <x:c r="D152" s="15" t="str">
        <x:v>Unidades móviles - inversión</x:v>
      </x:c>
      <x:c r="E152" s="15" t="str">
        <x:v>Temporal</x:v>
      </x:c>
      <x:c r="F152" s="35" t="n">
        <x:f>Parametros!$C$49*250000/1000000/4</x:f>
        <x:v>3.75</x:v>
      </x:c>
      <x:c r="G152" s="15" t="str">
        <x:v>250.000 €/unidad; 2027–2030</x:v>
      </x:c>
    </x:row>
    <x:row r="153">
      <x:c r="A153" s="15" t="str">
        <x:v>Bajo</x:v>
      </x:c>
      <x:c r="B153" s="15" t="n">
        <x:v>2030</x:v>
      </x:c>
      <x:c r="C153" s="15" t="str">
        <x:v>M7</x:v>
      </x:c>
      <x:c r="D153" s="15" t="str">
        <x:v>Transporte sanitario y ayudas</x:v>
      </x:c>
      <x:c r="E153" s="15" t="str">
        <x:v>Recurrente</x:v>
      </x:c>
      <x:c r="F153" s="35" t="n">
        <x:f>Parametros!$C$50*250/1000000*Calendario!$E$12</x:f>
        <x:v>8.75</x:v>
      </x:c>
      <x:c r="G153" s="15" t="str">
        <x:v>250 €/ayuda</x:v>
      </x:c>
    </x:row>
    <x:row r="154">
      <x:c r="A154" s="15" t="str">
        <x:v>Bajo</x:v>
      </x:c>
      <x:c r="B154" s="15" t="n">
        <x:v>2030</x:v>
      </x:c>
      <x:c r="C154" s="15" t="str">
        <x:v>M7</x:v>
      </x:c>
      <x:c r="D154" s="15" t="str">
        <x:v>Redes territoriales compartidas</x:v>
      </x:c>
      <x:c r="E154" s="15" t="str">
        <x:v>Recurrente</x:v>
      </x:c>
      <x:c r="F154" s="35" t="n">
        <x:f>Parametros!$C$51*Calendario!$E$12</x:f>
        <x:v>37.8</x:v>
      </x:c>
      <x:c r="G154" s="15" t="str">
        <x:v>18 territorios; editable</x:v>
      </x:c>
    </x:row>
    <x:row r="155">
      <x:c r="A155" s="15" t="str">
        <x:v>Bajo</x:v>
      </x:c>
      <x:c r="B155" s="15" t="n">
        <x:v>2030</x:v>
      </x:c>
      <x:c r="C155" s="15" t="str">
        <x:v>M7</x:v>
      </x:c>
      <x:c r="D155" s="15" t="str">
        <x:v>Fondo de cohesión ajustado</x:v>
      </x:c>
      <x:c r="E155" s="15" t="str">
        <x:v>Recurrente</x:v>
      </x:c>
      <x:c r="F155" s="35" t="n">
        <x:f>Parametros!$C$52*Calendario!$E$12</x:f>
        <x:v>70</x:v>
      </x:c>
      <x:c r="G155" s="15" t="str">
        <x:v>Envejecimiento, dispersión e insularidad</x:v>
      </x:c>
    </x:row>
    <x:row r="156">
      <x:c r="A156" s="15" t="str">
        <x:v>Bajo</x:v>
      </x:c>
      <x:c r="B156" s="15" t="n">
        <x:v>2030</x:v>
      </x:c>
      <x:c r="C156" s="15" t="str">
        <x:v>M7</x:v>
      </x:c>
      <x:c r="D156" s="15" t="str">
        <x:v>Evaluación de ampliación óptica</x:v>
      </x:c>
      <x:c r="E156" s="15" t="str">
        <x:v>Recurrente</x:v>
      </x:c>
      <x:c r="F156" s="35" t="n">
        <x:f>Parametros!$C$53*Calendario!$E$12</x:f>
        <x:v>2.0999999999999996</x:v>
      </x:c>
      <x:c r="G156" s="15" t="str">
        <x:v>Plan Veo vigente queda en el escenario base</x:v>
      </x:c>
    </x:row>
    <x:row r="157">
      <x:c r="A157" s="15" t="str">
        <x:v>Bajo</x:v>
      </x:c>
      <x:c r="B157" s="15" t="n">
        <x:v>2030</x:v>
      </x:c>
      <x:c r="C157" s="15" t="str">
        <x:v>M8</x:v>
      </x:c>
      <x:c r="D157" s="15" t="str">
        <x:v>Interoperabilidad y acceso - inversión</x:v>
      </x:c>
      <x:c r="E157" s="15" t="str">
        <x:v>Temporal</x:v>
      </x:c>
      <x:c r="F157" s="35" t="n">
        <x:f>((Parametros!$C$64*Parametros!$C$54+Parametros!$C$65*Parametros!$C$55)/1000000+Parametros!$C$56)/4</x:f>
        <x:v>76.815</x:v>
      </x:c>
      <x:c r="G157" s="15" t="str">
        <x:v>Centros AP + hospitales + plataforma; 2027–2030</x:v>
      </x:c>
    </x:row>
    <x:row r="158">
      <x:c r="A158" s="15" t="str">
        <x:v>Bajo</x:v>
      </x:c>
      <x:c r="B158" s="15" t="n">
        <x:v>2030</x:v>
      </x:c>
      <x:c r="C158" s="15" t="str">
        <x:v>M8</x:v>
      </x:c>
      <x:c r="D158" s="15" t="str">
        <x:v>Operación, seguridad y mantenimiento</x:v>
      </x:c>
      <x:c r="E158" s="15" t="str">
        <x:v>Recurrente</x:v>
      </x:c>
      <x:c r="F158" s="35" t="n">
        <x:f>((Parametros!$C$64*Parametros!$C$54+Parametros!$C$65*Parametros!$C$55)/1000000+Parametros!$C$56)*Parametros!$C$57</x:f>
        <x:v>46.089</x:v>
      </x:c>
      <x:c r="G158" s="15" t="str">
        <x:v>Porcentaje anual de inversión</x:v>
      </x:c>
    </x:row>
    <x:row r="159">
      <x:c r="A159" s="15" t="str">
        <x:v>Bajo</x:v>
      </x:c>
      <x:c r="B159" s="15" t="n">
        <x:v>2030</x:v>
      </x:c>
      <x:c r="C159" s="15" t="str">
        <x:v>M8</x:v>
      </x:c>
      <x:c r="D159" s="15" t="str">
        <x:v>Canal no digital</x:v>
      </x:c>
      <x:c r="E159" s="15" t="str">
        <x:v>Recurrente</x:v>
      </x:c>
      <x:c r="F159" s="35" t="n">
        <x:f>Parametros!$C$58*(Parametros!$C$74*Parametros!$C$66)/1000000*Calendario!$E$13</x:f>
        <x:v>6.471248039999999</x:v>
      </x:c>
      <x:c r="G159" s="15" t="str">
        <x:v>FTE de apoyo presencial/telefónico</x:v>
      </x:c>
    </x:row>
    <x:row r="160">
      <x:c r="A160" s="15" t="str">
        <x:v>Bajo</x:v>
      </x:c>
      <x:c r="B160" s="15" t="n">
        <x:v>2030</x:v>
      </x:c>
      <x:c r="C160" s="15" t="str">
        <x:v>M8</x:v>
      </x:c>
      <x:c r="D160" s="15" t="str">
        <x:v>Registro IA, auditorías y cuadro público</x:v>
      </x:c>
      <x:c r="E160" s="15" t="str">
        <x:v>Recurrente</x:v>
      </x:c>
      <x:c r="F160" s="35" t="n">
        <x:f>Parametros!$C$59*Calendario!$E$13</x:f>
        <x:v>15</x:v>
      </x:c>
      <x:c r="G160" s="15" t="str">
        <x:v>Gobernanza nacional y auditoría independiente</x:v>
      </x:c>
    </x:row>
    <x:row r="161">
      <x:c r="A161" s="15" t="str">
        <x:v>Bajo</x:v>
      </x:c>
      <x:c r="B161" s="15" t="n">
        <x:v>2031</x:v>
      </x:c>
      <x:c r="C161" s="15" t="str">
        <x:v>M1</x:v>
      </x:c>
      <x:c r="D161" s="15" t="str">
        <x:v>Personal multiprofesional</x:v>
      </x:c>
      <x:c r="E161" s="15" t="str">
        <x:v>Recurrente</x:v>
      </x:c>
      <x:c r="F161" s="35" t="n">
        <x:f>Calendario!$F$6*(Calendario!$F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F$5*10*Parametros!$C$6)*((Parametros!$C$72*Parametros!$C$66)+0.5*(Parametros!$C$75*Parametros!$C$66)+0.5*(Parametros!$C$73*Parametros!$C$66)))/1000000</x:f>
        <x:v>270.5806487300419</x:v>
      </x:c>
      <x:c r="G161" s="15" t="str">
        <x:v>SIAP 2024 + retribuciones 2026 + cupos editables</x:v>
      </x:c>
    </x:row>
    <x:row r="162">
      <x:c r="A162" s="15" t="str">
        <x:v>Bajo</x:v>
      </x:c>
      <x:c r="B162" s="15" t="n">
        <x:v>2031</x:v>
      </x:c>
      <x:c r="C162" s="15" t="str">
        <x:v>M1</x:v>
      </x:c>
      <x:c r="D162" s="15" t="str">
        <x:v>Diagnóstico y actividad</x:v>
      </x:c>
      <x:c r="E162" s="15" t="str">
        <x:v>Recurrente</x:v>
      </x:c>
      <x:c r="F162" s="35" t="n">
        <x:f>Calendario!$F$6*Calendario!$F$5*Parametros!$C$7</x:f>
        <x:v>155.39999999999998</x:v>
      </x:c>
      <x:c r="G162" s="15" t="str">
        <x:v>Hipótesis por residente</x:v>
      </x:c>
    </x:row>
    <x:row r="163">
      <x:c r="A163" s="15" t="str">
        <x:v>Bajo</x:v>
      </x:c>
      <x:c r="B163" s="15" t="n">
        <x:v>2031</x:v>
      </x:c>
      <x:c r="C163" s="15" t="str">
        <x:v>M1</x:v>
      </x:c>
      <x:c r="D163" s="15" t="str">
        <x:v>Espacios y equipos</x:v>
      </x:c>
      <x:c r="E163" s="15" t="str">
        <x:v>Temporal</x:v>
      </x:c>
      <x:c r="F163" s="35" t="n">
        <x:f>0</x:f>
        <x:v>0</x:v>
      </x:c>
      <x:c r="G163" s="15" t="str">
        <x:v>30.000 € por FTE incremental; 2027–2030</x:v>
      </x:c>
    </x:row>
    <x:row r="164">
      <x:c r="A164" s="15" t="str">
        <x:v>Bajo</x:v>
      </x:c>
      <x:c r="B164" s="15" t="n">
        <x:v>2031</x:v>
      </x:c>
      <x:c r="C164" s="15" t="str">
        <x:v>M1</x:v>
      </x:c>
      <x:c r="D164" s="15" t="str">
        <x:v>Mantenimiento</x:v>
      </x:c>
      <x:c r="E164" s="15" t="str">
        <x:v>Recurrente</x:v>
      </x:c>
      <x:c r="F164" s="35" t="n">
        <x:f>((((Parametros!$C$60/Parametros!$C$5)-Parametros!$C$61)+(Parametros!$C$61+Parametros!$C$62+((Parametros!$C$60/Parametros!$C$5)-Parametros!$C$61)-Parametros!$C$63)+(((Parametros!$C$60/Parametros!$C$5)-Parametros!$C$61)*0.5)+2*(Calendario!$F$5*10*Parametros!$C$6))*30000/1000000)*0.1</x:f>
        <x:v>15.770590384615375</x:v>
      </x:c>
      <x:c r="G164" s="15" t="str">
        <x:v>10% de inversión acumulada</x:v>
      </x:c>
    </x:row>
    <x:row r="165">
      <x:c r="A165" s="15" t="str">
        <x:v>Bajo</x:v>
      </x:c>
      <x:c r="B165" s="15" t="n">
        <x:v>2031</x:v>
      </x:c>
      <x:c r="C165" s="15" t="str">
        <x:v>M1</x:v>
      </x:c>
      <x:c r="D165" s="15" t="str">
        <x:v>Descuento programas existentes</x:v>
      </x:c>
      <x:c r="E165" s="15" t="str">
        <x:v>Deducción</x:v>
      </x:c>
      <x:c r="F165" s="35" t="n">
        <x:f>-Parametros!$C$8*Calendario!$F$6</x:f>
        <x:v>-60</x:v>
      </x:c>
      <x:c r="G165" s="15" t="str">
        <x:v>No duplicar Plan AP 2025–2027 / transferencias 2026</x:v>
      </x:c>
    </x:row>
    <x:row r="166">
      <x:c r="A166" s="15" t="str">
        <x:v>Bajo</x:v>
      </x:c>
      <x:c r="B166" s="15" t="n">
        <x:v>2031</x:v>
      </x:c>
      <x:c r="C166" s="15" t="str">
        <x:v>M2</x:v>
      </x:c>
      <x:c r="D166" s="15" t="str">
        <x:v>Absorción backlog 2025</x:v>
      </x:c>
      <x:c r="E166" s="15" t="str">
        <x:v>Temporal</x:v>
      </x:c>
      <x:c r="F166" s="35" t="n">
        <x:f>M2_Backlog!$H$12*Calendario!$F$14</x:f>
        <x:v>0</x:v>
      </x:c>
      <x:c r="G166" s="15" t="str">
        <x:v>SISLE dic-2025; reparto 2027–2030</x:v>
      </x:c>
    </x:row>
    <x:row r="167">
      <x:c r="A167" s="15" t="str">
        <x:v>Bajo</x:v>
      </x:c>
      <x:c r="B167" s="15" t="n">
        <x:v>2031</x:v>
      </x:c>
      <x:c r="C167" s="15" t="str">
        <x:v>M2</x:v>
      </x:c>
      <x:c r="D167" s="15" t="str">
        <x:v>Reserva estructural</x:v>
      </x:c>
      <x:c r="E167" s="15" t="str">
        <x:v>Recurrente</x:v>
      </x:c>
      <x:c r="F167" s="35" t="n">
        <x:f>M2_Backlog!$H$12*Parametros!$C$10*Calendario!$F$7</x:f>
        <x:v>66.23720386957645</x:v>
      </x:c>
      <x:c r="G167" s="15" t="str">
        <x:v>Hipótesis de capacidad de reserva; validar con entradas/salidas</x:v>
      </x:c>
    </x:row>
    <x:row r="168">
      <x:c r="A168" s="15" t="str">
        <x:v>Bajo</x:v>
      </x:c>
      <x:c r="B168" s="15" t="n">
        <x:v>2031</x:v>
      </x:c>
      <x:c r="C168" s="15" t="str">
        <x:v>M2</x:v>
      </x:c>
      <x:c r="D168" s="15" t="str">
        <x:v>Coordinación y transparencia</x:v>
      </x:c>
      <x:c r="E168" s="15" t="str">
        <x:v>Recurrente</x:v>
      </x:c>
      <x:c r="F168" s="35" t="n">
        <x:f>Parametros!$C$11*Calendario!$F$7</x:f>
        <x:v>36</x:v>
      </x:c>
      <x:c r="G168" s="15" t="str">
        <x:v>18 servicios de salud + nodo nacional</x:v>
      </x:c>
    </x:row>
    <x:row r="169">
      <x:c r="A169" s="15" t="str">
        <x:v>Bajo</x:v>
      </x:c>
      <x:c r="B169" s="15" t="n">
        <x:v>2031</x:v>
      </x:c>
      <x:c r="C169" s="15" t="str">
        <x:v>M2</x:v>
      </x:c>
      <x:c r="D169" s="15" t="str">
        <x:v>Alternativa pública y desplazamientos</x:v>
      </x:c>
      <x:c r="E169" s="15" t="str">
        <x:v>Recurrente</x:v>
      </x:c>
      <x:c r="F169" s="35" t="n">
        <x:f>Parametros!$C$12*Calendario!$F$7</x:f>
        <x:v>5</x:v>
      </x:c>
      <x:c r="G169" s="15" t="str">
        <x:v>Bolsa operativa anual</x:v>
      </x:c>
    </x:row>
    <x:row r="170">
      <x:c r="A170" s="15" t="str">
        <x:v>Bajo</x:v>
      </x:c>
      <x:c r="B170" s="15" t="n">
        <x:v>2031</x:v>
      </x:c>
      <x:c r="C170" s="15" t="str">
        <x:v>M3</x:v>
      </x:c>
      <x:c r="D170" s="15" t="str">
        <x:v>Plazas FSE adicionales activas</x:v>
      </x:c>
      <x:c r="E170" s="15" t="str">
        <x:v>Recurrente</x:v>
      </x:c>
      <x:c r="F170" s="35" t="n">
        <x:f>((M3_Personal!$F$9+M3_Personal!$F$19+M3_Personal!$F$29+M3_Personal!$F$39)*56000+(M3_Personal!$F$49+M3_Personal!$F$59+M3_Personal!$F$69)*41000)/1000000</x:f>
        <x:v>49.63</x:v>
      </x:c>
      <x:c r="G170" s="15" t="str">
        <x:v>Residente cargado + tutor; solo plazas sobre escenario base</x:v>
      </x:c>
    </x:row>
    <x:row r="171">
      <x:c r="A171" s="15" t="str">
        <x:v>Bajo</x:v>
      </x:c>
      <x:c r="B171" s="15" t="n">
        <x:v>2031</x:v>
      </x:c>
      <x:c r="C171" s="15" t="str">
        <x:v>M3</x:v>
      </x:c>
      <x:c r="D171" s="15" t="str">
        <x:v>Incentivos difícil cobertura</x:v>
      </x:c>
      <x:c r="E171" s="15" t="str">
        <x:v>Recurrente</x:v>
      </x:c>
      <x:c r="F171" s="35" t="n">
        <x:f>Parametros!$C$20*Parametros!$C$21/1000000*Calendario!$F$8</x:f>
        <x:v>40</x:v>
      </x:c>
      <x:c r="G171" s="15" t="str">
        <x:v>Puestos e incentivo editables</x:v>
      </x:c>
    </x:row>
    <x:row r="172">
      <x:c r="A172" s="15" t="str">
        <x:v>Bajo</x:v>
      </x:c>
      <x:c r="B172" s="15" t="n">
        <x:v>2031</x:v>
      </x:c>
      <x:c r="C172" s="15" t="str">
        <x:v>M3</x:v>
      </x:c>
      <x:c r="D172" s="15" t="str">
        <x:v>Homologación y evaluación</x:v>
      </x:c>
      <x:c r="E172" s="15" t="str">
        <x:v>Recurrente</x:v>
      </x:c>
      <x:c r="F172" s="35" t="n">
        <x:f>Parametros!$C$22*Calendario!$F$8</x:f>
        <x:v>12</x:v>
      </x:c>
      <x:c r="G172" s="15" t="str">
        <x:v>Unidades de tramitación y evaluación</x:v>
      </x:c>
    </x:row>
    <x:row r="173">
      <x:c r="A173" s="15" t="str">
        <x:v>Bajo</x:v>
      </x:c>
      <x:c r="B173" s="15" t="n">
        <x:v>2031</x:v>
      </x:c>
      <x:c r="C173" s="15" t="str">
        <x:v>M3</x:v>
      </x:c>
      <x:c r="D173" s="15" t="str">
        <x:v>Planificación, REPS y transparencia</x:v>
      </x:c>
      <x:c r="E173" s="15" t="str">
        <x:v>Recurrente</x:v>
      </x:c>
      <x:c r="F173" s="35" t="n">
        <x:f>Parametros!$C$23*Calendario!$F$8</x:f>
        <x:v>5</x:v>
      </x:c>
      <x:c r="G173" s="15" t="str">
        <x:v>Previsiones bienales y registro</x:v>
      </x:c>
    </x:row>
    <x:row r="174">
      <x:c r="A174" s="15" t="str">
        <x:v>Bajo</x:v>
      </x:c>
      <x:c r="B174" s="15" t="n">
        <x:v>2031</x:v>
      </x:c>
      <x:c r="C174" s="15" t="str">
        <x:v>M4</x:v>
      </x:c>
      <x:c r="D174" s="15" t="str">
        <x:v>Red comunitaria multidisciplinar</x:v>
      </x:c>
      <x:c r="E174" s="15" t="str">
        <x:v>Recurrente</x:v>
      </x:c>
      <x:c r="F174" s="35" t="n">
        <x:f>(Calendario!$F$9*(((Calendario!$F$5*10)*(Parametros!$C$24*(Parametros!$C$69*Parametros!$C$66)+Parametros!$C$25*(Parametros!$C$68*Parametros!$C$66)+Parametros!$C$26*(Parametros!$C$71*Parametros!$C$66)+Parametros!$C$27*(Parametros!$C$73*Parametros!$C$66))/1000000)+((Calendario!$F$5*4*Parametros!$C$28)*((Parametros!$C$69*Parametros!$C$66)+0.5*(Parametros!$C$68*Parametros!$C$66)+(Parametros!$C$71*Parametros!$C$66)+0.5*(Parametros!$C$73*Parametros!$C$66))/1000000)))</x:f>
        <x:v>99.94142030556601</x:v>
      </x:c>
      <x:c r="G174" s="15" t="str">
        <x:v>Módulos por población; equipo completo</x:v>
      </x:c>
    </x:row>
    <x:row r="175">
      <x:c r="A175" s="15" t="str">
        <x:v>Bajo</x:v>
      </x:c>
      <x:c r="B175" s="15" t="n">
        <x:v>2031</x:v>
      </x:c>
      <x:c r="C175" s="15" t="str">
        <x:v>M4</x:v>
      </x:c>
      <x:c r="D175" s="15" t="str">
        <x:v>Espacios, grupos y equipamiento</x:v>
      </x:c>
      <x:c r="E175" s="15" t="str">
        <x:v>Recurrente</x:v>
      </x:c>
      <x:c r="F175" s="35" t="n">
        <x:f>(Calendario!$F$9*(((Calendario!$F$5*10)*(Parametros!$C$24*(Parametros!$C$69*Parametros!$C$66)+Parametros!$C$25*(Parametros!$C$68*Parametros!$C$66)+Parametros!$C$26*(Parametros!$C$71*Parametros!$C$66)+Parametros!$C$27*(Parametros!$C$73*Parametros!$C$66))/1000000)+((Calendario!$F$5*4*Parametros!$C$28)*((Parametros!$C$69*Parametros!$C$66)+0.5*(Parametros!$C$68*Parametros!$C$66)+(Parametros!$C$71*Parametros!$C$66)+0.5*(Parametros!$C$73*Parametros!$C$66))/1000000)))*Parametros!$C$30</x:f>
        <x:v>9.994142030556603</x:v>
      </x:c>
      <x:c r="G175" s="15" t="str">
        <x:v>Porcentaje de personal</x:v>
      </x:c>
    </x:row>
    <x:row r="176">
      <x:c r="A176" s="15" t="str">
        <x:v>Bajo</x:v>
      </x:c>
      <x:c r="B176" s="15" t="n">
        <x:v>2031</x:v>
      </x:c>
      <x:c r="C176" s="15" t="str">
        <x:v>M4</x:v>
      </x:c>
      <x:c r="D176" s="15" t="str">
        <x:v>Crisis, infancia, adicciones y continuidad</x:v>
      </x:c>
      <x:c r="E176" s="15" t="str">
        <x:v>Recurrente</x:v>
      </x:c>
      <x:c r="F176" s="35" t="n">
        <x:f>Parametros!$C$29*Calendario!$F$9</x:f>
        <x:v>42.5</x:v>
      </x:c>
      <x:c r="G176" s="15" t="str">
        <x:v>Bolsa programática anual</x:v>
      </x:c>
    </x:row>
    <x:row r="177">
      <x:c r="A177" s="15" t="str">
        <x:v>Bajo</x:v>
      </x:c>
      <x:c r="B177" s="15" t="n">
        <x:v>2031</x:v>
      </x:c>
      <x:c r="C177" s="15" t="str">
        <x:v>M4</x:v>
      </x:c>
      <x:c r="D177" s="15" t="str">
        <x:v>Descuento Plan Salud Mental vigente</x:v>
      </x:c>
      <x:c r="E177" s="15" t="str">
        <x:v>Deducción</x:v>
      </x:c>
      <x:c r="F177" s="35" t="n">
        <x:f>-39*Calendario!$F$9</x:f>
        <x:v>-33.15</x:v>
      </x:c>
      <x:c r="G177" s="15" t="str">
        <x:v>Plan de Acción 2025–2027: 39 M€/año consolidados</x:v>
      </x:c>
    </x:row>
    <x:row r="178">
      <x:c r="A178" s="15" t="str">
        <x:v>Bajo</x:v>
      </x:c>
      <x:c r="B178" s="15" t="n">
        <x:v>2031</x:v>
      </x:c>
      <x:c r="C178" s="15" t="str">
        <x:v>M5</x:v>
      </x:c>
      <x:c r="D178" s="15" t="str">
        <x:v>Equipos de atención en casa</x:v>
      </x:c>
      <x:c r="E178" s="15" t="str">
        <x:v>Recurrente</x:v>
      </x:c>
      <x:c r="F178" s="35" t="n">
        <x:f>(Calendario!$F$5*10*Parametros!$C$31)*(0.5*(Parametros!$C$76*Parametros!$C$66)+1.5*(Parametros!$C$70*Parametros!$C$66)+0.5*(Parametros!$C$72*Parametros!$C$66)+0.5*(Parametros!$C$73*Parametros!$C$66)+0.5*(Parametros!$C$74*Parametros!$C$66))/1000000*Calendario!$F$10</x:f>
        <x:v>58.43268394488</x:v>
      </x:c>
      <x:c r="G178" s="15" t="str">
        <x:v>Módulos por 100.000 habitantes</x:v>
      </x:c>
    </x:row>
    <x:row r="179">
      <x:c r="A179" s="15" t="str">
        <x:v>Bajo</x:v>
      </x:c>
      <x:c r="B179" s="15" t="n">
        <x:v>2031</x:v>
      </x:c>
      <x:c r="C179" s="15" t="str">
        <x:v>M5</x:v>
      </x:c>
      <x:c r="D179" s="15" t="str">
        <x:v>Telemonitorización con alternativa</x:v>
      </x:c>
      <x:c r="E179" s="15" t="str">
        <x:v>Recurrente</x:v>
      </x:c>
      <x:c r="F179" s="35" t="n">
        <x:f>Calendario!$F$5*1000000*Parametros!$C$32*Parametros!$C$33/1000000*Calendario!$F$10</x:f>
        <x:v>44.029999999999994</x:v>
      </x:c>
      <x:c r="G179" s="15" t="str">
        <x:v>Población cubierta × coste anual</x:v>
      </x:c>
    </x:row>
    <x:row r="180">
      <x:c r="A180" s="15" t="str">
        <x:v>Bajo</x:v>
      </x:c>
      <x:c r="B180" s="15" t="n">
        <x:v>2031</x:v>
      </x:c>
      <x:c r="C180" s="15" t="str">
        <x:v>M5</x:v>
      </x:c>
      <x:c r="D180" s="15" t="str">
        <x:v>Plan único y coordinación</x:v>
      </x:c>
      <x:c r="E180" s="15" t="str">
        <x:v>Recurrente</x:v>
      </x:c>
      <x:c r="F180" s="35" t="n">
        <x:f>Parametros!$C$64*Parametros!$C$34/1000000*Calendario!$F$10</x:f>
        <x:v>33.216300000000004</x:v>
      </x:c>
      <x:c r="G180" s="15" t="str">
        <x:v>13.026 centros y consultorios AP</x:v>
      </x:c>
    </x:row>
    <x:row r="181">
      <x:c r="A181" s="15" t="str">
        <x:v>Bajo</x:v>
      </x:c>
      <x:c r="B181" s="15" t="n">
        <x:v>2031</x:v>
      </x:c>
      <x:c r="C181" s="15" t="str">
        <x:v>M5</x:v>
      </x:c>
      <x:c r="D181" s="15" t="str">
        <x:v>Apoyo y respiro a cuidadores</x:v>
      </x:c>
      <x:c r="E181" s="15" t="str">
        <x:v>Recurrente</x:v>
      </x:c>
      <x:c r="F181" s="35" t="n">
        <x:f>Parametros!$C$35*Parametros!$C$36/1000000*Calendario!$F$10</x:f>
        <x:v>17</x:v>
      </x:c>
      <x:c r="G181" s="15" t="str">
        <x:v>Episodios anuales</x:v>
      </x:c>
    </x:row>
    <x:row r="182">
      <x:c r="A182" s="15" t="str">
        <x:v>Bajo</x:v>
      </x:c>
      <x:c r="B182" s="15" t="n">
        <x:v>2031</x:v>
      </x:c>
      <x:c r="C182" s="15" t="str">
        <x:v>M5</x:v>
      </x:c>
      <x:c r="D182" s="15" t="str">
        <x:v>Completar equipos paliativos</x:v>
      </x:c>
      <x:c r="E182" s="15" t="str">
        <x:v>Recurrente</x:v>
      </x:c>
      <x:c r="F182" s="35" t="n">
        <x:f>Parametros!$C$37*0.5*((Parametros!$C$69*Parametros!$C$66)+(Parametros!$C$73*Parametros!$C$66))/1000000*Calendario!$F$10</x:f>
        <x:v>3.9707953388</x:v>
      </x:c>
      <x:c r="G182" s="15" t="str">
        <x:v>Brecha frente a equipos completos; hipótesis editable</x:v>
      </x:c>
    </x:row>
    <x:row r="183">
      <x:c r="A183" s="15" t="str">
        <x:v>Bajo</x:v>
      </x:c>
      <x:c r="B183" s="15" t="n">
        <x:v>2031</x:v>
      </x:c>
      <x:c r="C183" s="15" t="str">
        <x:v>M6</x:v>
      </x:c>
      <x:c r="D183" s="15" t="str">
        <x:v>Equipos territoriales de salud pública</x:v>
      </x:c>
      <x:c r="E183" s="15" t="str">
        <x:v>Recurrente</x:v>
      </x:c>
      <x:c r="F183" s="35" t="n">
        <x:f>(Calendario!$F$5*10*Parametros!$C$38)*((Parametros!$C$75*Parametros!$C$66)+(Parametros!$C$70*Parametros!$C$66)+(Parametros!$C$74*Parametros!$C$66))/1000000*Calendario!$F$11</x:f>
        <x:v>58.94443946265001</x:v>
      </x:c>
      <x:c r="G183" s="15" t="str">
        <x:v>Módulo: técnico + enfermería + datos/administración</x:v>
      </x:c>
    </x:row>
    <x:row r="184">
      <x:c r="A184" s="15" t="str">
        <x:v>Bajo</x:v>
      </x:c>
      <x:c r="B184" s="15" t="n">
        <x:v>2031</x:v>
      </x:c>
      <x:c r="C184" s="15" t="str">
        <x:v>M6</x:v>
      </x:c>
      <x:c r="D184" s="15" t="str">
        <x:v>Programas comunitarios de prevención</x:v>
      </x:c>
      <x:c r="E184" s="15" t="str">
        <x:v>Recurrente</x:v>
      </x:c>
      <x:c r="F184" s="35" t="n">
        <x:f>Calendario!$F$5*Parametros!$C$39*Calendario!$F$11</x:f>
        <x:v>155.39999999999998</x:v>
      </x:c>
      <x:c r="G184" s="15" t="str">
        <x:v>€/residente</x:v>
      </x:c>
    </x:row>
    <x:row r="185">
      <x:c r="A185" s="15" t="str">
        <x:v>Bajo</x:v>
      </x:c>
      <x:c r="B185" s="15" t="n">
        <x:v>2031</x:v>
      </x:c>
      <x:c r="C185" s="15" t="str">
        <x:v>M6</x:v>
      </x:c>
      <x:c r="D185" s="15" t="str">
        <x:v>Vacunación y captación activa</x:v>
      </x:c>
      <x:c r="E185" s="15" t="str">
        <x:v>Recurrente</x:v>
      </x:c>
      <x:c r="F185" s="35" t="n">
        <x:f>Calendario!$F$5*Parametros!$C$40*Calendario!$F$11</x:f>
        <x:v>51.8</x:v>
      </x:c>
      <x:c r="G185" s="15" t="str">
        <x:v>€/residente</x:v>
      </x:c>
    </x:row>
    <x:row r="186">
      <x:c r="A186" s="15" t="str">
        <x:v>Bajo</x:v>
      </x:c>
      <x:c r="B186" s="15" t="n">
        <x:v>2031</x:v>
      </x:c>
      <x:c r="C186" s="15" t="str">
        <x:v>M6</x:v>
      </x:c>
      <x:c r="D186" s="15" t="str">
        <x:v>Escuela, comunidad y clima</x:v>
      </x:c>
      <x:c r="E186" s="15" t="str">
        <x:v>Recurrente</x:v>
      </x:c>
      <x:c r="F186" s="35" t="n">
        <x:f>Parametros!$C$64*Parametros!$C$41/1000000*Calendario!$F$11</x:f>
        <x:v>39.078</x:v>
      </x:c>
      <x:c r="G186" s="15" t="str">
        <x:v>€/centro AP</x:v>
      </x:c>
    </x:row>
    <x:row r="187">
      <x:c r="A187" s="15" t="str">
        <x:v>Bajo</x:v>
      </x:c>
      <x:c r="B187" s="15" t="n">
        <x:v>2031</x:v>
      </x:c>
      <x:c r="C187" s="15" t="str">
        <x:v>M6</x:v>
      </x:c>
      <x:c r="D187" s="15" t="str">
        <x:v>Evaluación y cribados</x:v>
      </x:c>
      <x:c r="E187" s="15" t="str">
        <x:v>Recurrente</x:v>
      </x:c>
      <x:c r="F187" s="35" t="n">
        <x:f>Parametros!$C$42*Calendario!$F$11</x:f>
        <x:v>25</x:v>
      </x:c>
      <x:c r="G187" s="15" t="str">
        <x:v>No duplica ampliación de mama ya aprobada</x:v>
      </x:c>
    </x:row>
    <x:row r="188">
      <x:c r="A188" s="15" t="str">
        <x:v>Bajo</x:v>
      </x:c>
      <x:c r="B188" s="15" t="n">
        <x:v>2031</x:v>
      </x:c>
      <x:c r="C188" s="15" t="str">
        <x:v>M6</x:v>
      </x:c>
      <x:c r="D188" s="15" t="str">
        <x:v>Descuento programas solapados</x:v>
      </x:c>
      <x:c r="E188" s="15" t="str">
        <x:v>Deducción</x:v>
      </x:c>
      <x:c r="F188" s="35" t="n">
        <x:f>-Parametros!$C$43*Calendario!$F$11</x:f>
        <x:v>-15</x:v>
      </x:c>
      <x:c r="G188" s="15" t="str">
        <x:v>Programas ya financiados</x:v>
      </x:c>
    </x:row>
    <x:row r="189">
      <x:c r="A189" s="15" t="str">
        <x:v>Bajo</x:v>
      </x:c>
      <x:c r="B189" s="15" t="n">
        <x:v>2031</x:v>
      </x:c>
      <x:c r="C189" s="15" t="str">
        <x:v>M7</x:v>
      </x:c>
      <x:c r="D189" s="15" t="str">
        <x:v>Cobertura bucodental adicional</x:v>
      </x:c>
      <x:c r="E189" s="15" t="str">
        <x:v>Recurrente</x:v>
      </x:c>
      <x:c r="F189" s="35" t="n">
        <x:f>((Calendario!$F$5*1000000)*0.135*MAX(0,Parametros!$C$44-0.304)+(Calendario!$F$5*1000000)*0.22*MAX(0,Parametros!$C$45-0.03)+350000*MAX(0,Parametros!$C$46-0.25)+1000000*MAX(0,Parametros!$C$47-0.20))*Parametros!$C$48/1000000*Calendario!$F$12</x:f>
        <x:v>168.08719399999998</x:v>
      </x:c>
      <x:c r="G189" s="15" t="str">
        <x:v>Solo cobertura sobre la línea base 2026; no suma otra vez los 60,058 M€</x:v>
      </x:c>
    </x:row>
    <x:row r="190">
      <x:c r="A190" s="15" t="str">
        <x:v>Bajo</x:v>
      </x:c>
      <x:c r="B190" s="15" t="n">
        <x:v>2031</x:v>
      </x:c>
      <x:c r="C190" s="15" t="str">
        <x:v>M7</x:v>
      </x:c>
      <x:c r="D190" s="15" t="str">
        <x:v>Unidades móviles - operación</x:v>
      </x:c>
      <x:c r="E190" s="15" t="str">
        <x:v>Recurrente</x:v>
      </x:c>
      <x:c r="F190" s="35" t="n">
        <x:f>Parametros!$C$49*300000/1000000*Calendario!$F$12</x:f>
        <x:v>15.299999999999999</x:v>
      </x:c>
      <x:c r="G190" s="15" t="str">
        <x:v>300.000 €/unidad/año</x:v>
      </x:c>
    </x:row>
    <x:row r="191">
      <x:c r="A191" s="15" t="str">
        <x:v>Bajo</x:v>
      </x:c>
      <x:c r="B191" s="15" t="n">
        <x:v>2031</x:v>
      </x:c>
      <x:c r="C191" s="15" t="str">
        <x:v>M7</x:v>
      </x:c>
      <x:c r="D191" s="15" t="str">
        <x:v>Unidades móviles - inversión</x:v>
      </x:c>
      <x:c r="E191" s="15" t="str">
        <x:v>Temporal</x:v>
      </x:c>
      <x:c r="F191" s="35" t="n">
        <x:f>0</x:f>
        <x:v>0</x:v>
      </x:c>
      <x:c r="G191" s="15" t="str">
        <x:v>250.000 €/unidad; 2027–2030</x:v>
      </x:c>
    </x:row>
    <x:row r="192">
      <x:c r="A192" s="15" t="str">
        <x:v>Bajo</x:v>
      </x:c>
      <x:c r="B192" s="15" t="n">
        <x:v>2031</x:v>
      </x:c>
      <x:c r="C192" s="15" t="str">
        <x:v>M7</x:v>
      </x:c>
      <x:c r="D192" s="15" t="str">
        <x:v>Transporte sanitario y ayudas</x:v>
      </x:c>
      <x:c r="E192" s="15" t="str">
        <x:v>Recurrente</x:v>
      </x:c>
      <x:c r="F192" s="35" t="n">
        <x:f>Parametros!$C$50*250/1000000*Calendario!$F$12</x:f>
        <x:v>10.625</x:v>
      </x:c>
      <x:c r="G192" s="15" t="str">
        <x:v>250 €/ayuda</x:v>
      </x:c>
    </x:row>
    <x:row r="193">
      <x:c r="A193" s="15" t="str">
        <x:v>Bajo</x:v>
      </x:c>
      <x:c r="B193" s="15" t="n">
        <x:v>2031</x:v>
      </x:c>
      <x:c r="C193" s="15" t="str">
        <x:v>M7</x:v>
      </x:c>
      <x:c r="D193" s="15" t="str">
        <x:v>Redes territoriales compartidas</x:v>
      </x:c>
      <x:c r="E193" s="15" t="str">
        <x:v>Recurrente</x:v>
      </x:c>
      <x:c r="F193" s="35" t="n">
        <x:f>Parametros!$C$51*Calendario!$F$12</x:f>
        <x:v>45.9</x:v>
      </x:c>
      <x:c r="G193" s="15" t="str">
        <x:v>18 territorios; editable</x:v>
      </x:c>
    </x:row>
    <x:row r="194">
      <x:c r="A194" s="15" t="str">
        <x:v>Bajo</x:v>
      </x:c>
      <x:c r="B194" s="15" t="n">
        <x:v>2031</x:v>
      </x:c>
      <x:c r="C194" s="15" t="str">
        <x:v>M7</x:v>
      </x:c>
      <x:c r="D194" s="15" t="str">
        <x:v>Fondo de cohesión ajustado</x:v>
      </x:c>
      <x:c r="E194" s="15" t="str">
        <x:v>Recurrente</x:v>
      </x:c>
      <x:c r="F194" s="35" t="n">
        <x:f>Parametros!$C$52*Calendario!$F$12</x:f>
        <x:v>85</x:v>
      </x:c>
      <x:c r="G194" s="15" t="str">
        <x:v>Envejecimiento, dispersión e insularidad</x:v>
      </x:c>
    </x:row>
    <x:row r="195">
      <x:c r="A195" s="15" t="str">
        <x:v>Bajo</x:v>
      </x:c>
      <x:c r="B195" s="15" t="n">
        <x:v>2031</x:v>
      </x:c>
      <x:c r="C195" s="15" t="str">
        <x:v>M7</x:v>
      </x:c>
      <x:c r="D195" s="15" t="str">
        <x:v>Evaluación de ampliación óptica</x:v>
      </x:c>
      <x:c r="E195" s="15" t="str">
        <x:v>Recurrente</x:v>
      </x:c>
      <x:c r="F195" s="35" t="n">
        <x:f>Parametros!$C$53*Calendario!$F$12</x:f>
        <x:v>2.55</x:v>
      </x:c>
      <x:c r="G195" s="15" t="str">
        <x:v>Plan Veo vigente queda en el escenario base</x:v>
      </x:c>
    </x:row>
    <x:row r="196">
      <x:c r="A196" s="15" t="str">
        <x:v>Bajo</x:v>
      </x:c>
      <x:c r="B196" s="15" t="n">
        <x:v>2031</x:v>
      </x:c>
      <x:c r="C196" s="15" t="str">
        <x:v>M8</x:v>
      </x:c>
      <x:c r="D196" s="15" t="str">
        <x:v>Interoperabilidad y acceso - inversión</x:v>
      </x:c>
      <x:c r="E196" s="15" t="str">
        <x:v>Temporal</x:v>
      </x:c>
      <x:c r="F196" s="35" t="n">
        <x:f>0</x:f>
        <x:v>0</x:v>
      </x:c>
      <x:c r="G196" s="15" t="str">
        <x:v>Centros AP + hospitales + plataforma; 2027–2030</x:v>
      </x:c>
    </x:row>
    <x:row r="197">
      <x:c r="A197" s="15" t="str">
        <x:v>Bajo</x:v>
      </x:c>
      <x:c r="B197" s="15" t="n">
        <x:v>2031</x:v>
      </x:c>
      <x:c r="C197" s="15" t="str">
        <x:v>M8</x:v>
      </x:c>
      <x:c r="D197" s="15" t="str">
        <x:v>Operación, seguridad y mantenimiento</x:v>
      </x:c>
      <x:c r="E197" s="15" t="str">
        <x:v>Recurrente</x:v>
      </x:c>
      <x:c r="F197" s="35" t="n">
        <x:f>((Parametros!$C$64*Parametros!$C$54+Parametros!$C$65*Parametros!$C$55)/1000000+Parametros!$C$56)*Parametros!$C$57</x:f>
        <x:v>46.089</x:v>
      </x:c>
      <x:c r="G197" s="15" t="str">
        <x:v>Porcentaje anual de inversión</x:v>
      </x:c>
    </x:row>
    <x:row r="198">
      <x:c r="A198" s="15" t="str">
        <x:v>Bajo</x:v>
      </x:c>
      <x:c r="B198" s="15" t="n">
        <x:v>2031</x:v>
      </x:c>
      <x:c r="C198" s="15" t="str">
        <x:v>M8</x:v>
      </x:c>
      <x:c r="D198" s="15" t="str">
        <x:v>Canal no digital</x:v>
      </x:c>
      <x:c r="E198" s="15" t="str">
        <x:v>Recurrente</x:v>
      </x:c>
      <x:c r="F198" s="35" t="n">
        <x:f>Parametros!$C$58*(Parametros!$C$74*Parametros!$C$66)/1000000*Calendario!$F$13</x:f>
        <x:v>6.471248039999999</x:v>
      </x:c>
      <x:c r="G198" s="15" t="str">
        <x:v>FTE de apoyo presencial/telefónico</x:v>
      </x:c>
    </x:row>
    <x:row r="199">
      <x:c r="A199" s="15" t="str">
        <x:v>Bajo</x:v>
      </x:c>
      <x:c r="B199" s="15" t="n">
        <x:v>2031</x:v>
      </x:c>
      <x:c r="C199" s="15" t="str">
        <x:v>M8</x:v>
      </x:c>
      <x:c r="D199" s="15" t="str">
        <x:v>Registro IA, auditorías y cuadro público</x:v>
      </x:c>
      <x:c r="E199" s="15" t="str">
        <x:v>Recurrente</x:v>
      </x:c>
      <x:c r="F199" s="35" t="n">
        <x:f>Parametros!$C$59*Calendario!$F$13</x:f>
        <x:v>15</x:v>
      </x:c>
      <x:c r="G199" s="15" t="str">
        <x:v>Gobernanza nacional y auditoría independiente</x:v>
      </x:c>
    </x:row>
    <x:row r="200">
      <x:c r="A200" s="15" t="str">
        <x:v>Bajo</x:v>
      </x:c>
      <x:c r="B200" s="15" t="n">
        <x:v>2032</x:v>
      </x:c>
      <x:c r="C200" s="15" t="str">
        <x:v>M1</x:v>
      </x:c>
      <x:c r="D200" s="15" t="str">
        <x:v>Personal multiprofesional</x:v>
      </x:c>
      <x:c r="E200" s="15" t="str">
        <x:v>Recurrente</x:v>
      </x:c>
      <x:c r="F200" s="35" t="n">
        <x:f>Calendario!$G$6*(Calendario!$G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G$5*10*Parametros!$C$6)*((Parametros!$C$72*Parametros!$C$66)+0.5*(Parametros!$C$75*Parametros!$C$66)+0.5*(Parametros!$C$73*Parametros!$C$66)))/1000000</x:f>
        <x:v>272.38278058604385</x:v>
      </x:c>
      <x:c r="G200" s="15" t="str">
        <x:v>SIAP 2024 + retribuciones 2026 + cupos editables</x:v>
      </x:c>
    </x:row>
    <x:row r="201">
      <x:c r="A201" s="15" t="str">
        <x:v>Bajo</x:v>
      </x:c>
      <x:c r="B201" s="15" t="n">
        <x:v>2032</x:v>
      </x:c>
      <x:c r="C201" s="15" t="str">
        <x:v>M1</x:v>
      </x:c>
      <x:c r="D201" s="15" t="str">
        <x:v>Diagnóstico y actividad</x:v>
      </x:c>
      <x:c r="E201" s="15" t="str">
        <x:v>Recurrente</x:v>
      </x:c>
      <x:c r="F201" s="35" t="n">
        <x:f>Calendario!$G$6*Calendario!$G$5*Parametros!$C$7</x:f>
        <x:v>156.3</x:v>
      </x:c>
      <x:c r="G201" s="15" t="str">
        <x:v>Hipótesis por residente</x:v>
      </x:c>
    </x:row>
    <x:row r="202">
      <x:c r="A202" s="15" t="str">
        <x:v>Bajo</x:v>
      </x:c>
      <x:c r="B202" s="15" t="n">
        <x:v>2032</x:v>
      </x:c>
      <x:c r="C202" s="15" t="str">
        <x:v>M1</x:v>
      </x:c>
      <x:c r="D202" s="15" t="str">
        <x:v>Espacios y equipos</x:v>
      </x:c>
      <x:c r="E202" s="15" t="str">
        <x:v>Temporal</x:v>
      </x:c>
      <x:c r="F202" s="35" t="n">
        <x:f>0</x:f>
        <x:v>0</x:v>
      </x:c>
      <x:c r="G202" s="15" t="str">
        <x:v>30.000 € por FTE incremental; 2027–2030</x:v>
      </x:c>
    </x:row>
    <x:row r="203">
      <x:c r="A203" s="15" t="str">
        <x:v>Bajo</x:v>
      </x:c>
      <x:c r="B203" s="15" t="n">
        <x:v>2032</x:v>
      </x:c>
      <x:c r="C203" s="15" t="str">
        <x:v>M1</x:v>
      </x:c>
      <x:c r="D203" s="15" t="str">
        <x:v>Mantenimiento</x:v>
      </x:c>
      <x:c r="E203" s="15" t="str">
        <x:v>Recurrente</x:v>
      </x:c>
      <x:c r="F203" s="35" t="n">
        <x:f>((((Parametros!$C$60/Parametros!$C$5)-Parametros!$C$61)+(Parametros!$C$61+Parametros!$C$62+((Parametros!$C$60/Parametros!$C$5)-Parametros!$C$61)-Parametros!$C$63)+(((Parametros!$C$60/Parametros!$C$5)-Parametros!$C$61)*0.5)+2*(Calendario!$G$5*10*Parametros!$C$6))*30000/1000000)*0.1</x:f>
        <x:v>15.784090384615375</x:v>
      </x:c>
      <x:c r="G203" s="15" t="str">
        <x:v>10% de inversión acumulada</x:v>
      </x:c>
    </x:row>
    <x:row r="204">
      <x:c r="A204" s="15" t="str">
        <x:v>Bajo</x:v>
      </x:c>
      <x:c r="B204" s="15" t="n">
        <x:v>2032</x:v>
      </x:c>
      <x:c r="C204" s="15" t="str">
        <x:v>M1</x:v>
      </x:c>
      <x:c r="D204" s="15" t="str">
        <x:v>Descuento programas existentes</x:v>
      </x:c>
      <x:c r="E204" s="15" t="str">
        <x:v>Deducción</x:v>
      </x:c>
      <x:c r="F204" s="35" t="n">
        <x:f>-Parametros!$C$8*Calendario!$G$6</x:f>
        <x:v>-60</x:v>
      </x:c>
      <x:c r="G204" s="15" t="str">
        <x:v>No duplicar Plan AP 2025–2027 / transferencias 2026</x:v>
      </x:c>
    </x:row>
    <x:row r="205">
      <x:c r="A205" s="15" t="str">
        <x:v>Bajo</x:v>
      </x:c>
      <x:c r="B205" s="15" t="n">
        <x:v>2032</x:v>
      </x:c>
      <x:c r="C205" s="15" t="str">
        <x:v>M2</x:v>
      </x:c>
      <x:c r="D205" s="15" t="str">
        <x:v>Absorción backlog 2025</x:v>
      </x:c>
      <x:c r="E205" s="15" t="str">
        <x:v>Temporal</x:v>
      </x:c>
      <x:c r="F205" s="35" t="n">
        <x:f>M2_Backlog!$H$12*Calendario!$G$14</x:f>
        <x:v>0</x:v>
      </x:c>
      <x:c r="G205" s="15" t="str">
        <x:v>SISLE dic-2025; reparto 2027–2030</x:v>
      </x:c>
    </x:row>
    <x:row r="206">
      <x:c r="A206" s="15" t="str">
        <x:v>Bajo</x:v>
      </x:c>
      <x:c r="B206" s="15" t="n">
        <x:v>2032</x:v>
      </x:c>
      <x:c r="C206" s="15" t="str">
        <x:v>M2</x:v>
      </x:c>
      <x:c r="D206" s="15" t="str">
        <x:v>Reserva estructural</x:v>
      </x:c>
      <x:c r="E206" s="15" t="str">
        <x:v>Recurrente</x:v>
      </x:c>
      <x:c r="F206" s="35" t="n">
        <x:f>M2_Backlog!$H$12*Parametros!$C$10*Calendario!$G$7</x:f>
        <x:v>66.23720386957645</x:v>
      </x:c>
      <x:c r="G206" s="15" t="str">
        <x:v>Hipótesis de capacidad de reserva; validar con entradas/salidas</x:v>
      </x:c>
    </x:row>
    <x:row r="207">
      <x:c r="A207" s="15" t="str">
        <x:v>Bajo</x:v>
      </x:c>
      <x:c r="B207" s="15" t="n">
        <x:v>2032</x:v>
      </x:c>
      <x:c r="C207" s="15" t="str">
        <x:v>M2</x:v>
      </x:c>
      <x:c r="D207" s="15" t="str">
        <x:v>Coordinación y transparencia</x:v>
      </x:c>
      <x:c r="E207" s="15" t="str">
        <x:v>Recurrente</x:v>
      </x:c>
      <x:c r="F207" s="35" t="n">
        <x:f>Parametros!$C$11*Calendario!$G$7</x:f>
        <x:v>36</x:v>
      </x:c>
      <x:c r="G207" s="15" t="str">
        <x:v>18 servicios de salud + nodo nacional</x:v>
      </x:c>
    </x:row>
    <x:row r="208">
      <x:c r="A208" s="15" t="str">
        <x:v>Bajo</x:v>
      </x:c>
      <x:c r="B208" s="15" t="n">
        <x:v>2032</x:v>
      </x:c>
      <x:c r="C208" s="15" t="str">
        <x:v>M2</x:v>
      </x:c>
      <x:c r="D208" s="15" t="str">
        <x:v>Alternativa pública y desplazamientos</x:v>
      </x:c>
      <x:c r="E208" s="15" t="str">
        <x:v>Recurrente</x:v>
      </x:c>
      <x:c r="F208" s="35" t="n">
        <x:f>Parametros!$C$12*Calendario!$G$7</x:f>
        <x:v>5</x:v>
      </x:c>
      <x:c r="G208" s="15" t="str">
        <x:v>Bolsa operativa anual</x:v>
      </x:c>
    </x:row>
    <x:row r="209">
      <x:c r="A209" s="15" t="str">
        <x:v>Bajo</x:v>
      </x:c>
      <x:c r="B209" s="15" t="n">
        <x:v>2032</x:v>
      </x:c>
      <x:c r="C209" s="15" t="str">
        <x:v>M3</x:v>
      </x:c>
      <x:c r="D209" s="15" t="str">
        <x:v>Plazas FSE adicionales activas</x:v>
      </x:c>
      <x:c r="E209" s="15" t="str">
        <x:v>Recurrente</x:v>
      </x:c>
      <x:c r="F209" s="35" t="n">
        <x:f>((M3_Personal!$F$10+M3_Personal!$F$20+M3_Personal!$F$30+M3_Personal!$F$40)*56000+(M3_Personal!$F$50+M3_Personal!$F$60+M3_Personal!$F$70)*41000)/1000000</x:f>
        <x:v>55.51</x:v>
      </x:c>
      <x:c r="G209" s="15" t="str">
        <x:v>Residente cargado + tutor; solo plazas sobre escenario base</x:v>
      </x:c>
    </x:row>
    <x:row r="210">
      <x:c r="A210" s="15" t="str">
        <x:v>Bajo</x:v>
      </x:c>
      <x:c r="B210" s="15" t="n">
        <x:v>2032</x:v>
      </x:c>
      <x:c r="C210" s="15" t="str">
        <x:v>M3</x:v>
      </x:c>
      <x:c r="D210" s="15" t="str">
        <x:v>Incentivos difícil cobertura</x:v>
      </x:c>
      <x:c r="E210" s="15" t="str">
        <x:v>Recurrente</x:v>
      </x:c>
      <x:c r="F210" s="35" t="n">
        <x:f>Parametros!$C$20*Parametros!$C$21/1000000*Calendario!$G$8</x:f>
        <x:v>40</x:v>
      </x:c>
      <x:c r="G210" s="15" t="str">
        <x:v>Puestos e incentivo editables</x:v>
      </x:c>
    </x:row>
    <x:row r="211">
      <x:c r="A211" s="15" t="str">
        <x:v>Bajo</x:v>
      </x:c>
      <x:c r="B211" s="15" t="n">
        <x:v>2032</x:v>
      </x:c>
      <x:c r="C211" s="15" t="str">
        <x:v>M3</x:v>
      </x:c>
      <x:c r="D211" s="15" t="str">
        <x:v>Homologación y evaluación</x:v>
      </x:c>
      <x:c r="E211" s="15" t="str">
        <x:v>Recurrente</x:v>
      </x:c>
      <x:c r="F211" s="35" t="n">
        <x:f>Parametros!$C$22*Calendario!$G$8</x:f>
        <x:v>12</x:v>
      </x:c>
      <x:c r="G211" s="15" t="str">
        <x:v>Unidades de tramitación y evaluación</x:v>
      </x:c>
    </x:row>
    <x:row r="212">
      <x:c r="A212" s="15" t="str">
        <x:v>Bajo</x:v>
      </x:c>
      <x:c r="B212" s="15" t="n">
        <x:v>2032</x:v>
      </x:c>
      <x:c r="C212" s="15" t="str">
        <x:v>M3</x:v>
      </x:c>
      <x:c r="D212" s="15" t="str">
        <x:v>Planificación, REPS y transparencia</x:v>
      </x:c>
      <x:c r="E212" s="15" t="str">
        <x:v>Recurrente</x:v>
      </x:c>
      <x:c r="F212" s="35" t="n">
        <x:f>Parametros!$C$23*Calendario!$G$8</x:f>
        <x:v>5</x:v>
      </x:c>
      <x:c r="G212" s="15" t="str">
        <x:v>Previsiones bienales y registro</x:v>
      </x:c>
    </x:row>
    <x:row r="213">
      <x:c r="A213" s="15" t="str">
        <x:v>Bajo</x:v>
      </x:c>
      <x:c r="B213" s="15" t="n">
        <x:v>2032</x:v>
      </x:c>
      <x:c r="C213" s="15" t="str">
        <x:v>M4</x:v>
      </x:c>
      <x:c r="D213" s="15" t="str">
        <x:v>Red comunitaria multidisciplinar</x:v>
      </x:c>
      <x:c r="E213" s="15" t="str">
        <x:v>Recurrente</x:v>
      </x:c>
      <x:c r="F213" s="35" t="n">
        <x:f>(Calendario!$G$9*(((Calendario!$G$5*10)*(Parametros!$C$24*(Parametros!$C$69*Parametros!$C$66)+Parametros!$C$25*(Parametros!$C$68*Parametros!$C$66)+Parametros!$C$26*(Parametros!$C$71*Parametros!$C$66)+Parametros!$C$27*(Parametros!$C$73*Parametros!$C$66))/1000000)+((Calendario!$G$5*4*Parametros!$C$28)*((Parametros!$C$69*Parametros!$C$66)+0.5*(Parametros!$C$68*Parametros!$C$66)+(Parametros!$C$71*Parametros!$C$66)+0.5*(Parametros!$C$73*Parametros!$C$66))/1000000)))</x:f>
        <x:v>118.25909602362002</x:v>
      </x:c>
      <x:c r="G213" s="15" t="str">
        <x:v>Módulos por población; equipo completo</x:v>
      </x:c>
    </x:row>
    <x:row r="214">
      <x:c r="A214" s="15" t="str">
        <x:v>Bajo</x:v>
      </x:c>
      <x:c r="B214" s="15" t="n">
        <x:v>2032</x:v>
      </x:c>
      <x:c r="C214" s="15" t="str">
        <x:v>M4</x:v>
      </x:c>
      <x:c r="D214" s="15" t="str">
        <x:v>Espacios, grupos y equipamiento</x:v>
      </x:c>
      <x:c r="E214" s="15" t="str">
        <x:v>Recurrente</x:v>
      </x:c>
      <x:c r="F214" s="35" t="n">
        <x:f>(Calendario!$G$9*(((Calendario!$G$5*10)*(Parametros!$C$24*(Parametros!$C$69*Parametros!$C$66)+Parametros!$C$25*(Parametros!$C$68*Parametros!$C$66)+Parametros!$C$26*(Parametros!$C$71*Parametros!$C$66)+Parametros!$C$27*(Parametros!$C$73*Parametros!$C$66))/1000000)+((Calendario!$G$5*4*Parametros!$C$28)*((Parametros!$C$69*Parametros!$C$66)+0.5*(Parametros!$C$68*Parametros!$C$66)+(Parametros!$C$71*Parametros!$C$66)+0.5*(Parametros!$C$73*Parametros!$C$66))/1000000)))*Parametros!$C$30</x:f>
        <x:v>11.825909602362003</x:v>
      </x:c>
      <x:c r="G214" s="15" t="str">
        <x:v>Porcentaje de personal</x:v>
      </x:c>
    </x:row>
    <x:row r="215">
      <x:c r="A215" s="15" t="str">
        <x:v>Bajo</x:v>
      </x:c>
      <x:c r="B215" s="15" t="n">
        <x:v>2032</x:v>
      </x:c>
      <x:c r="C215" s="15" t="str">
        <x:v>M4</x:v>
      </x:c>
      <x:c r="D215" s="15" t="str">
        <x:v>Crisis, infancia, adicciones y continuidad</x:v>
      </x:c>
      <x:c r="E215" s="15" t="str">
        <x:v>Recurrente</x:v>
      </x:c>
      <x:c r="F215" s="35" t="n">
        <x:f>Parametros!$C$29*Calendario!$G$9</x:f>
        <x:v>50</x:v>
      </x:c>
      <x:c r="G215" s="15" t="str">
        <x:v>Bolsa programática anual</x:v>
      </x:c>
    </x:row>
    <x:row r="216">
      <x:c r="A216" s="15" t="str">
        <x:v>Bajo</x:v>
      </x:c>
      <x:c r="B216" s="15" t="n">
        <x:v>2032</x:v>
      </x:c>
      <x:c r="C216" s="15" t="str">
        <x:v>M4</x:v>
      </x:c>
      <x:c r="D216" s="15" t="str">
        <x:v>Descuento Plan Salud Mental vigente</x:v>
      </x:c>
      <x:c r="E216" s="15" t="str">
        <x:v>Deducción</x:v>
      </x:c>
      <x:c r="F216" s="35" t="n">
        <x:f>-39*Calendario!$G$9</x:f>
        <x:v>-39</x:v>
      </x:c>
      <x:c r="G216" s="15" t="str">
        <x:v>Plan de Acción 2025–2027: 39 M€/año consolidados</x:v>
      </x:c>
    </x:row>
    <x:row r="217">
      <x:c r="A217" s="15" t="str">
        <x:v>Bajo</x:v>
      </x:c>
      <x:c r="B217" s="15" t="n">
        <x:v>2032</x:v>
      </x:c>
      <x:c r="C217" s="15" t="str">
        <x:v>M5</x:v>
      </x:c>
      <x:c r="D217" s="15" t="str">
        <x:v>Equipos de atención en casa</x:v>
      </x:c>
      <x:c r="E217" s="15" t="str">
        <x:v>Recurrente</x:v>
      </x:c>
      <x:c r="F217" s="35" t="n">
        <x:f>(Calendario!$G$5*10*Parametros!$C$31)*(0.5*(Parametros!$C$76*Parametros!$C$66)+1.5*(Parametros!$C$70*Parametros!$C$66)+0.5*(Parametros!$C$72*Parametros!$C$66)+0.5*(Parametros!$C$73*Parametros!$C$66)+0.5*(Parametros!$C$74*Parametros!$C$66))/1000000*Calendario!$G$10</x:f>
        <x:v>69.14246726159999</x:v>
      </x:c>
      <x:c r="G217" s="15" t="str">
        <x:v>Módulos por 100.000 habitantes</x:v>
      </x:c>
    </x:row>
    <x:row r="218">
      <x:c r="A218" s="15" t="str">
        <x:v>Bajo</x:v>
      </x:c>
      <x:c r="B218" s="15" t="n">
        <x:v>2032</x:v>
      </x:c>
      <x:c r="C218" s="15" t="str">
        <x:v>M5</x:v>
      </x:c>
      <x:c r="D218" s="15" t="str">
        <x:v>Telemonitorización con alternativa</x:v>
      </x:c>
      <x:c r="E218" s="15" t="str">
        <x:v>Recurrente</x:v>
      </x:c>
      <x:c r="F218" s="35" t="n">
        <x:f>Calendario!$G$5*1000000*Parametros!$C$32*Parametros!$C$33/1000000*Calendario!$G$10</x:f>
        <x:v>52.1</x:v>
      </x:c>
      <x:c r="G218" s="15" t="str">
        <x:v>Población cubierta × coste anual</x:v>
      </x:c>
    </x:row>
    <x:row r="219">
      <x:c r="A219" s="15" t="str">
        <x:v>Bajo</x:v>
      </x:c>
      <x:c r="B219" s="15" t="n">
        <x:v>2032</x:v>
      </x:c>
      <x:c r="C219" s="15" t="str">
        <x:v>M5</x:v>
      </x:c>
      <x:c r="D219" s="15" t="str">
        <x:v>Plan único y coordinación</x:v>
      </x:c>
      <x:c r="E219" s="15" t="str">
        <x:v>Recurrente</x:v>
      </x:c>
      <x:c r="F219" s="35" t="n">
        <x:f>Parametros!$C$64*Parametros!$C$34/1000000*Calendario!$G$10</x:f>
        <x:v>39.078</x:v>
      </x:c>
      <x:c r="G219" s="15" t="str">
        <x:v>13.026 centros y consultorios AP</x:v>
      </x:c>
    </x:row>
    <x:row r="220">
      <x:c r="A220" s="15" t="str">
        <x:v>Bajo</x:v>
      </x:c>
      <x:c r="B220" s="15" t="n">
        <x:v>2032</x:v>
      </x:c>
      <x:c r="C220" s="15" t="str">
        <x:v>M5</x:v>
      </x:c>
      <x:c r="D220" s="15" t="str">
        <x:v>Apoyo y respiro a cuidadores</x:v>
      </x:c>
      <x:c r="E220" s="15" t="str">
        <x:v>Recurrente</x:v>
      </x:c>
      <x:c r="F220" s="35" t="n">
        <x:f>Parametros!$C$35*Parametros!$C$36/1000000*Calendario!$G$10</x:f>
        <x:v>20</x:v>
      </x:c>
      <x:c r="G220" s="15" t="str">
        <x:v>Episodios anuales</x:v>
      </x:c>
    </x:row>
    <x:row r="221">
      <x:c r="A221" s="15" t="str">
        <x:v>Bajo</x:v>
      </x:c>
      <x:c r="B221" s="15" t="n">
        <x:v>2032</x:v>
      </x:c>
      <x:c r="C221" s="15" t="str">
        <x:v>M5</x:v>
      </x:c>
      <x:c r="D221" s="15" t="str">
        <x:v>Completar equipos paliativos</x:v>
      </x:c>
      <x:c r="E221" s="15" t="str">
        <x:v>Recurrente</x:v>
      </x:c>
      <x:c r="F221" s="35" t="n">
        <x:f>Parametros!$C$37*0.5*((Parametros!$C$69*Parametros!$C$66)+(Parametros!$C$73*Parametros!$C$66))/1000000*Calendario!$G$10</x:f>
        <x:v>4.671523928</x:v>
      </x:c>
      <x:c r="G221" s="15" t="str">
        <x:v>Brecha frente a equipos completos; hipótesis editable</x:v>
      </x:c>
    </x:row>
    <x:row r="222">
      <x:c r="A222" s="15" t="str">
        <x:v>Bajo</x:v>
      </x:c>
      <x:c r="B222" s="15" t="n">
        <x:v>2032</x:v>
      </x:c>
      <x:c r="C222" s="15" t="str">
        <x:v>M6</x:v>
      </x:c>
      <x:c r="D222" s="15" t="str">
        <x:v>Equipos territoriales de salud pública</x:v>
      </x:c>
      <x:c r="E222" s="15" t="str">
        <x:v>Recurrente</x:v>
      </x:c>
      <x:c r="F222" s="35" t="n">
        <x:f>(Calendario!$G$5*10*Parametros!$C$38)*((Parametros!$C$75*Parametros!$C$66)+(Parametros!$C$70*Parametros!$C$66)+(Parametros!$C$74*Parametros!$C$66))/1000000*Calendario!$G$11</x:f>
        <x:v>59.28581652517501</x:v>
      </x:c>
      <x:c r="G222" s="15" t="str">
        <x:v>Módulo: técnico + enfermería + datos/administración</x:v>
      </x:c>
    </x:row>
    <x:row r="223">
      <x:c r="A223" s="15" t="str">
        <x:v>Bajo</x:v>
      </x:c>
      <x:c r="B223" s="15" t="n">
        <x:v>2032</x:v>
      </x:c>
      <x:c r="C223" s="15" t="str">
        <x:v>M6</x:v>
      </x:c>
      <x:c r="D223" s="15" t="str">
        <x:v>Programas comunitarios de prevención</x:v>
      </x:c>
      <x:c r="E223" s="15" t="str">
        <x:v>Recurrente</x:v>
      </x:c>
      <x:c r="F223" s="35" t="n">
        <x:f>Calendario!$G$5*Parametros!$C$39*Calendario!$G$11</x:f>
        <x:v>156.3</x:v>
      </x:c>
      <x:c r="G223" s="15" t="str">
        <x:v>€/residente</x:v>
      </x:c>
    </x:row>
    <x:row r="224">
      <x:c r="A224" s="15" t="str">
        <x:v>Bajo</x:v>
      </x:c>
      <x:c r="B224" s="15" t="n">
        <x:v>2032</x:v>
      </x:c>
      <x:c r="C224" s="15" t="str">
        <x:v>M6</x:v>
      </x:c>
      <x:c r="D224" s="15" t="str">
        <x:v>Vacunación y captación activa</x:v>
      </x:c>
      <x:c r="E224" s="15" t="str">
        <x:v>Recurrente</x:v>
      </x:c>
      <x:c r="F224" s="35" t="n">
        <x:f>Calendario!$G$5*Parametros!$C$40*Calendario!$G$11</x:f>
        <x:v>52.1</x:v>
      </x:c>
      <x:c r="G224" s="15" t="str">
        <x:v>€/residente</x:v>
      </x:c>
    </x:row>
    <x:row r="225">
      <x:c r="A225" s="15" t="str">
        <x:v>Bajo</x:v>
      </x:c>
      <x:c r="B225" s="15" t="n">
        <x:v>2032</x:v>
      </x:c>
      <x:c r="C225" s="15" t="str">
        <x:v>M6</x:v>
      </x:c>
      <x:c r="D225" s="15" t="str">
        <x:v>Escuela, comunidad y clima</x:v>
      </x:c>
      <x:c r="E225" s="15" t="str">
        <x:v>Recurrente</x:v>
      </x:c>
      <x:c r="F225" s="35" t="n">
        <x:f>Parametros!$C$64*Parametros!$C$41/1000000*Calendario!$G$11</x:f>
        <x:v>39.078</x:v>
      </x:c>
      <x:c r="G225" s="15" t="str">
        <x:v>€/centro AP</x:v>
      </x:c>
    </x:row>
    <x:row r="226">
      <x:c r="A226" s="15" t="str">
        <x:v>Bajo</x:v>
      </x:c>
      <x:c r="B226" s="15" t="n">
        <x:v>2032</x:v>
      </x:c>
      <x:c r="C226" s="15" t="str">
        <x:v>M6</x:v>
      </x:c>
      <x:c r="D226" s="15" t="str">
        <x:v>Evaluación y cribados</x:v>
      </x:c>
      <x:c r="E226" s="15" t="str">
        <x:v>Recurrente</x:v>
      </x:c>
      <x:c r="F226" s="35" t="n">
        <x:f>Parametros!$C$42*Calendario!$G$11</x:f>
        <x:v>25</x:v>
      </x:c>
      <x:c r="G226" s="15" t="str">
        <x:v>No duplica ampliación de mama ya aprobada</x:v>
      </x:c>
    </x:row>
    <x:row r="227">
      <x:c r="A227" s="15" t="str">
        <x:v>Bajo</x:v>
      </x:c>
      <x:c r="B227" s="15" t="n">
        <x:v>2032</x:v>
      </x:c>
      <x:c r="C227" s="15" t="str">
        <x:v>M6</x:v>
      </x:c>
      <x:c r="D227" s="15" t="str">
        <x:v>Descuento programas solapados</x:v>
      </x:c>
      <x:c r="E227" s="15" t="str">
        <x:v>Deducción</x:v>
      </x:c>
      <x:c r="F227" s="35" t="n">
        <x:f>-Parametros!$C$43*Calendario!$G$11</x:f>
        <x:v>-15</x:v>
      </x:c>
      <x:c r="G227" s="15" t="str">
        <x:v>Programas ya financiados</x:v>
      </x:c>
    </x:row>
    <x:row r="228">
      <x:c r="A228" s="15" t="str">
        <x:v>Bajo</x:v>
      </x:c>
      <x:c r="B228" s="15" t="n">
        <x:v>2032</x:v>
      </x:c>
      <x:c r="C228" s="15" t="str">
        <x:v>M7</x:v>
      </x:c>
      <x:c r="D228" s="15" t="str">
        <x:v>Cobertura bucodental adicional</x:v>
      </x:c>
      <x:c r="E228" s="15" t="str">
        <x:v>Recurrente</x:v>
      </x:c>
      <x:c r="F228" s="35" t="n">
        <x:f>((Calendario!$G$5*1000000)*0.135*MAX(0,Parametros!$C$44-0.304)+(Calendario!$G$5*1000000)*0.22*MAX(0,Parametros!$C$45-0.03)+350000*MAX(0,Parametros!$C$46-0.25)+1000000*MAX(0,Parametros!$C$47-0.20))*Parametros!$C$48/1000000*Calendario!$G$12</x:f>
        <x:v>198.80333</x:v>
      </x:c>
      <x:c r="G228" s="15" t="str">
        <x:v>Solo cobertura sobre la línea base 2026; no suma otra vez los 60,058 M€</x:v>
      </x:c>
    </x:row>
    <x:row r="229">
      <x:c r="A229" s="15" t="str">
        <x:v>Bajo</x:v>
      </x:c>
      <x:c r="B229" s="15" t="n">
        <x:v>2032</x:v>
      </x:c>
      <x:c r="C229" s="15" t="str">
        <x:v>M7</x:v>
      </x:c>
      <x:c r="D229" s="15" t="str">
        <x:v>Unidades móviles - operación</x:v>
      </x:c>
      <x:c r="E229" s="15" t="str">
        <x:v>Recurrente</x:v>
      </x:c>
      <x:c r="F229" s="35" t="n">
        <x:f>Parametros!$C$49*300000/1000000*Calendario!$G$12</x:f>
        <x:v>18</x:v>
      </x:c>
      <x:c r="G229" s="15" t="str">
        <x:v>300.000 €/unidad/año</x:v>
      </x:c>
    </x:row>
    <x:row r="230">
      <x:c r="A230" s="15" t="str">
        <x:v>Bajo</x:v>
      </x:c>
      <x:c r="B230" s="15" t="n">
        <x:v>2032</x:v>
      </x:c>
      <x:c r="C230" s="15" t="str">
        <x:v>M7</x:v>
      </x:c>
      <x:c r="D230" s="15" t="str">
        <x:v>Unidades móviles - inversión</x:v>
      </x:c>
      <x:c r="E230" s="15" t="str">
        <x:v>Temporal</x:v>
      </x:c>
      <x:c r="F230" s="35" t="n">
        <x:f>0</x:f>
        <x:v>0</x:v>
      </x:c>
      <x:c r="G230" s="15" t="str">
        <x:v>250.000 €/unidad; 2027–2030</x:v>
      </x:c>
    </x:row>
    <x:row r="231">
      <x:c r="A231" s="15" t="str">
        <x:v>Bajo</x:v>
      </x:c>
      <x:c r="B231" s="15" t="n">
        <x:v>2032</x:v>
      </x:c>
      <x:c r="C231" s="15" t="str">
        <x:v>M7</x:v>
      </x:c>
      <x:c r="D231" s="15" t="str">
        <x:v>Transporte sanitario y ayudas</x:v>
      </x:c>
      <x:c r="E231" s="15" t="str">
        <x:v>Recurrente</x:v>
      </x:c>
      <x:c r="F231" s="35" t="n">
        <x:f>Parametros!$C$50*250/1000000*Calendario!$G$12</x:f>
        <x:v>12.5</x:v>
      </x:c>
      <x:c r="G231" s="15" t="str">
        <x:v>250 €/ayuda</x:v>
      </x:c>
    </x:row>
    <x:row r="232">
      <x:c r="A232" s="15" t="str">
        <x:v>Bajo</x:v>
      </x:c>
      <x:c r="B232" s="15" t="n">
        <x:v>2032</x:v>
      </x:c>
      <x:c r="C232" s="15" t="str">
        <x:v>M7</x:v>
      </x:c>
      <x:c r="D232" s="15" t="str">
        <x:v>Redes territoriales compartidas</x:v>
      </x:c>
      <x:c r="E232" s="15" t="str">
        <x:v>Recurrente</x:v>
      </x:c>
      <x:c r="F232" s="35" t="n">
        <x:f>Parametros!$C$51*Calendario!$G$12</x:f>
        <x:v>54</x:v>
      </x:c>
      <x:c r="G232" s="15" t="str">
        <x:v>18 territorios; editable</x:v>
      </x:c>
    </x:row>
    <x:row r="233">
      <x:c r="A233" s="15" t="str">
        <x:v>Bajo</x:v>
      </x:c>
      <x:c r="B233" s="15" t="n">
        <x:v>2032</x:v>
      </x:c>
      <x:c r="C233" s="15" t="str">
        <x:v>M7</x:v>
      </x:c>
      <x:c r="D233" s="15" t="str">
        <x:v>Fondo de cohesión ajustado</x:v>
      </x:c>
      <x:c r="E233" s="15" t="str">
        <x:v>Recurrente</x:v>
      </x:c>
      <x:c r="F233" s="35" t="n">
        <x:f>Parametros!$C$52*Calendario!$G$12</x:f>
        <x:v>100</x:v>
      </x:c>
      <x:c r="G233" s="15" t="str">
        <x:v>Envejecimiento, dispersión e insularidad</x:v>
      </x:c>
    </x:row>
    <x:row r="234">
      <x:c r="A234" s="15" t="str">
        <x:v>Bajo</x:v>
      </x:c>
      <x:c r="B234" s="15" t="n">
        <x:v>2032</x:v>
      </x:c>
      <x:c r="C234" s="15" t="str">
        <x:v>M7</x:v>
      </x:c>
      <x:c r="D234" s="15" t="str">
        <x:v>Evaluación de ampliación óptica</x:v>
      </x:c>
      <x:c r="E234" s="15" t="str">
        <x:v>Recurrente</x:v>
      </x:c>
      <x:c r="F234" s="35" t="n">
        <x:f>Parametros!$C$53*Calendario!$G$12</x:f>
        <x:v>3</x:v>
      </x:c>
      <x:c r="G234" s="15" t="str">
        <x:v>Plan Veo vigente queda en el escenario base</x:v>
      </x:c>
    </x:row>
    <x:row r="235">
      <x:c r="A235" s="15" t="str">
        <x:v>Bajo</x:v>
      </x:c>
      <x:c r="B235" s="15" t="n">
        <x:v>2032</x:v>
      </x:c>
      <x:c r="C235" s="15" t="str">
        <x:v>M8</x:v>
      </x:c>
      <x:c r="D235" s="15" t="str">
        <x:v>Interoperabilidad y acceso - inversión</x:v>
      </x:c>
      <x:c r="E235" s="15" t="str">
        <x:v>Temporal</x:v>
      </x:c>
      <x:c r="F235" s="35" t="n">
        <x:f>0</x:f>
        <x:v>0</x:v>
      </x:c>
      <x:c r="G235" s="15" t="str">
        <x:v>Centros AP + hospitales + plataforma; 2027–2030</x:v>
      </x:c>
    </x:row>
    <x:row r="236">
      <x:c r="A236" s="15" t="str">
        <x:v>Bajo</x:v>
      </x:c>
      <x:c r="B236" s="15" t="n">
        <x:v>2032</x:v>
      </x:c>
      <x:c r="C236" s="15" t="str">
        <x:v>M8</x:v>
      </x:c>
      <x:c r="D236" s="15" t="str">
        <x:v>Operación, seguridad y mantenimiento</x:v>
      </x:c>
      <x:c r="E236" s="15" t="str">
        <x:v>Recurrente</x:v>
      </x:c>
      <x:c r="F236" s="35" t="n">
        <x:f>((Parametros!$C$64*Parametros!$C$54+Parametros!$C$65*Parametros!$C$55)/1000000+Parametros!$C$56)*Parametros!$C$57</x:f>
        <x:v>46.089</x:v>
      </x:c>
      <x:c r="G236" s="15" t="str">
        <x:v>Porcentaje anual de inversión</x:v>
      </x:c>
    </x:row>
    <x:row r="237">
      <x:c r="A237" s="15" t="str">
        <x:v>Bajo</x:v>
      </x:c>
      <x:c r="B237" s="15" t="n">
        <x:v>2032</x:v>
      </x:c>
      <x:c r="C237" s="15" t="str">
        <x:v>M8</x:v>
      </x:c>
      <x:c r="D237" s="15" t="str">
        <x:v>Canal no digital</x:v>
      </x:c>
      <x:c r="E237" s="15" t="str">
        <x:v>Recurrente</x:v>
      </x:c>
      <x:c r="F237" s="35" t="n">
        <x:f>Parametros!$C$58*(Parametros!$C$74*Parametros!$C$66)/1000000*Calendario!$G$13</x:f>
        <x:v>6.471248039999999</x:v>
      </x:c>
      <x:c r="G237" s="15" t="str">
        <x:v>FTE de apoyo presencial/telefónico</x:v>
      </x:c>
    </x:row>
    <x:row r="238">
      <x:c r="A238" s="15" t="str">
        <x:v>Bajo</x:v>
      </x:c>
      <x:c r="B238" s="15" t="n">
        <x:v>2032</x:v>
      </x:c>
      <x:c r="C238" s="15" t="str">
        <x:v>M8</x:v>
      </x:c>
      <x:c r="D238" s="15" t="str">
        <x:v>Registro IA, auditorías y cuadro público</x:v>
      </x:c>
      <x:c r="E238" s="15" t="str">
        <x:v>Recurrente</x:v>
      </x:c>
      <x:c r="F238" s="35" t="n">
        <x:f>Parametros!$C$59*Calendario!$G$13</x:f>
        <x:v>15</x:v>
      </x:c>
      <x:c r="G238" s="15" t="str">
        <x:v>Gobernanza nacional y auditoría independiente</x:v>
      </x:c>
    </x:row>
    <x:row r="239">
      <x:c r="A239" s="15" t="str">
        <x:v>Bajo</x:v>
      </x:c>
      <x:c r="B239" s="15" t="n">
        <x:v>2033</x:v>
      </x:c>
      <x:c r="C239" s="15" t="str">
        <x:v>M1</x:v>
      </x:c>
      <x:c r="D239" s="15" t="str">
        <x:v>Personal multiprofesional</x:v>
      </x:c>
      <x:c r="E239" s="15" t="str">
        <x:v>Recurrente</x:v>
      </x:c>
      <x:c r="F239" s="35" t="n">
        <x:f>Calendario!$H$6*(Calendario!$H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H$5*10*Parametros!$C$6)*((Parametros!$C$72*Parametros!$C$66)+0.5*(Parametros!$C$75*Parametros!$C$66)+0.5*(Parametros!$C$73*Parametros!$C$66)))/1000000</x:f>
        <x:v>274.18761949534877</x:v>
      </x:c>
      <x:c r="G239" s="15" t="str">
        <x:v>SIAP 2024 + retribuciones 2026 + cupos editables</x:v>
      </x:c>
    </x:row>
    <x:row r="240">
      <x:c r="A240" s="15" t="str">
        <x:v>Bajo</x:v>
      </x:c>
      <x:c r="B240" s="15" t="n">
        <x:v>2033</x:v>
      </x:c>
      <x:c r="C240" s="15" t="str">
        <x:v>M1</x:v>
      </x:c>
      <x:c r="D240" s="15" t="str">
        <x:v>Diagnóstico y actividad</x:v>
      </x:c>
      <x:c r="E240" s="15" t="str">
        <x:v>Recurrente</x:v>
      </x:c>
      <x:c r="F240" s="35" t="n">
        <x:f>Calendario!$H$6*Calendario!$H$5*Parametros!$C$7</x:f>
        <x:v>157.2</x:v>
      </x:c>
      <x:c r="G240" s="15" t="str">
        <x:v>Hipótesis por residente</x:v>
      </x:c>
    </x:row>
    <x:row r="241">
      <x:c r="A241" s="15" t="str">
        <x:v>Bajo</x:v>
      </x:c>
      <x:c r="B241" s="15" t="n">
        <x:v>2033</x:v>
      </x:c>
      <x:c r="C241" s="15" t="str">
        <x:v>M1</x:v>
      </x:c>
      <x:c r="D241" s="15" t="str">
        <x:v>Espacios y equipos</x:v>
      </x:c>
      <x:c r="E241" s="15" t="str">
        <x:v>Temporal</x:v>
      </x:c>
      <x:c r="F241" s="35" t="n">
        <x:f>0</x:f>
        <x:v>0</x:v>
      </x:c>
      <x:c r="G241" s="15" t="str">
        <x:v>30.000 € por FTE incremental; 2027–2030</x:v>
      </x:c>
    </x:row>
    <x:row r="242">
      <x:c r="A242" s="15" t="str">
        <x:v>Bajo</x:v>
      </x:c>
      <x:c r="B242" s="15" t="n">
        <x:v>2033</x:v>
      </x:c>
      <x:c r="C242" s="15" t="str">
        <x:v>M1</x:v>
      </x:c>
      <x:c r="D242" s="15" t="str">
        <x:v>Mantenimiento</x:v>
      </x:c>
      <x:c r="E242" s="15" t="str">
        <x:v>Recurrente</x:v>
      </x:c>
      <x:c r="F242" s="35" t="n">
        <x:f>((((Parametros!$C$60/Parametros!$C$5)-Parametros!$C$61)+(Parametros!$C$61+Parametros!$C$62+((Parametros!$C$60/Parametros!$C$5)-Parametros!$C$61)-Parametros!$C$63)+(((Parametros!$C$60/Parametros!$C$5)-Parametros!$C$61)*0.5)+2*(Calendario!$H$5*10*Parametros!$C$6))*30000/1000000)*0.1</x:f>
        <x:v>15.797590384615374</x:v>
      </x:c>
      <x:c r="G242" s="15" t="str">
        <x:v>10% de inversión acumulada</x:v>
      </x:c>
    </x:row>
    <x:row r="243">
      <x:c r="A243" s="15" t="str">
        <x:v>Bajo</x:v>
      </x:c>
      <x:c r="B243" s="15" t="n">
        <x:v>2033</x:v>
      </x:c>
      <x:c r="C243" s="15" t="str">
        <x:v>M1</x:v>
      </x:c>
      <x:c r="D243" s="15" t="str">
        <x:v>Descuento programas existentes</x:v>
      </x:c>
      <x:c r="E243" s="15" t="str">
        <x:v>Deducción</x:v>
      </x:c>
      <x:c r="F243" s="35" t="n">
        <x:f>-Parametros!$C$8*Calendario!$H$6</x:f>
        <x:v>-60</x:v>
      </x:c>
      <x:c r="G243" s="15" t="str">
        <x:v>No duplicar Plan AP 2025–2027 / transferencias 2026</x:v>
      </x:c>
    </x:row>
    <x:row r="244">
      <x:c r="A244" s="15" t="str">
        <x:v>Bajo</x:v>
      </x:c>
      <x:c r="B244" s="15" t="n">
        <x:v>2033</x:v>
      </x:c>
      <x:c r="C244" s="15" t="str">
        <x:v>M2</x:v>
      </x:c>
      <x:c r="D244" s="15" t="str">
        <x:v>Absorción backlog 2025</x:v>
      </x:c>
      <x:c r="E244" s="15" t="str">
        <x:v>Temporal</x:v>
      </x:c>
      <x:c r="F244" s="35" t="n">
        <x:f>M2_Backlog!$H$12*Calendario!$H$14</x:f>
        <x:v>0</x:v>
      </x:c>
      <x:c r="G244" s="15" t="str">
        <x:v>SISLE dic-2025; reparto 2027–2030</x:v>
      </x:c>
    </x:row>
    <x:row r="245">
      <x:c r="A245" s="15" t="str">
        <x:v>Bajo</x:v>
      </x:c>
      <x:c r="B245" s="15" t="n">
        <x:v>2033</x:v>
      </x:c>
      <x:c r="C245" s="15" t="str">
        <x:v>M2</x:v>
      </x:c>
      <x:c r="D245" s="15" t="str">
        <x:v>Reserva estructural</x:v>
      </x:c>
      <x:c r="E245" s="15" t="str">
        <x:v>Recurrente</x:v>
      </x:c>
      <x:c r="F245" s="35" t="n">
        <x:f>M2_Backlog!$H$12*Parametros!$C$10*Calendario!$H$7</x:f>
        <x:v>66.23720386957645</x:v>
      </x:c>
      <x:c r="G245" s="15" t="str">
        <x:v>Hipótesis de capacidad de reserva; validar con entradas/salidas</x:v>
      </x:c>
    </x:row>
    <x:row r="246">
      <x:c r="A246" s="15" t="str">
        <x:v>Bajo</x:v>
      </x:c>
      <x:c r="B246" s="15" t="n">
        <x:v>2033</x:v>
      </x:c>
      <x:c r="C246" s="15" t="str">
        <x:v>M2</x:v>
      </x:c>
      <x:c r="D246" s="15" t="str">
        <x:v>Coordinación y transparencia</x:v>
      </x:c>
      <x:c r="E246" s="15" t="str">
        <x:v>Recurrente</x:v>
      </x:c>
      <x:c r="F246" s="35" t="n">
        <x:f>Parametros!$C$11*Calendario!$H$7</x:f>
        <x:v>36</x:v>
      </x:c>
      <x:c r="G246" s="15" t="str">
        <x:v>18 servicios de salud + nodo nacional</x:v>
      </x:c>
    </x:row>
    <x:row r="247">
      <x:c r="A247" s="15" t="str">
        <x:v>Bajo</x:v>
      </x:c>
      <x:c r="B247" s="15" t="n">
        <x:v>2033</x:v>
      </x:c>
      <x:c r="C247" s="15" t="str">
        <x:v>M2</x:v>
      </x:c>
      <x:c r="D247" s="15" t="str">
        <x:v>Alternativa pública y desplazamientos</x:v>
      </x:c>
      <x:c r="E247" s="15" t="str">
        <x:v>Recurrente</x:v>
      </x:c>
      <x:c r="F247" s="35" t="n">
        <x:f>Parametros!$C$12*Calendario!$H$7</x:f>
        <x:v>5</x:v>
      </x:c>
      <x:c r="G247" s="15" t="str">
        <x:v>Bolsa operativa anual</x:v>
      </x:c>
    </x:row>
    <x:row r="248">
      <x:c r="A248" s="15" t="str">
        <x:v>Bajo</x:v>
      </x:c>
      <x:c r="B248" s="15" t="n">
        <x:v>2033</x:v>
      </x:c>
      <x:c r="C248" s="15" t="str">
        <x:v>M3</x:v>
      </x:c>
      <x:c r="D248" s="15" t="str">
        <x:v>Plazas FSE adicionales activas</x:v>
      </x:c>
      <x:c r="E248" s="15" t="str">
        <x:v>Recurrente</x:v>
      </x:c>
      <x:c r="F248" s="35" t="n">
        <x:f>((M3_Personal!$F$11+M3_Personal!$F$21+M3_Personal!$F$31+M3_Personal!$F$41)*56000+(M3_Personal!$F$51+M3_Personal!$F$61+M3_Personal!$F$71)*41000)/1000000</x:f>
        <x:v>56.35</x:v>
      </x:c>
      <x:c r="G248" s="15" t="str">
        <x:v>Residente cargado + tutor; solo plazas sobre escenario base</x:v>
      </x:c>
    </x:row>
    <x:row r="249">
      <x:c r="A249" s="15" t="str">
        <x:v>Bajo</x:v>
      </x:c>
      <x:c r="B249" s="15" t="n">
        <x:v>2033</x:v>
      </x:c>
      <x:c r="C249" s="15" t="str">
        <x:v>M3</x:v>
      </x:c>
      <x:c r="D249" s="15" t="str">
        <x:v>Incentivos difícil cobertura</x:v>
      </x:c>
      <x:c r="E249" s="15" t="str">
        <x:v>Recurrente</x:v>
      </x:c>
      <x:c r="F249" s="35" t="n">
        <x:f>Parametros!$C$20*Parametros!$C$21/1000000*Calendario!$H$8</x:f>
        <x:v>40</x:v>
      </x:c>
      <x:c r="G249" s="15" t="str">
        <x:v>Puestos e incentivo editables</x:v>
      </x:c>
    </x:row>
    <x:row r="250">
      <x:c r="A250" s="15" t="str">
        <x:v>Bajo</x:v>
      </x:c>
      <x:c r="B250" s="15" t="n">
        <x:v>2033</x:v>
      </x:c>
      <x:c r="C250" s="15" t="str">
        <x:v>M3</x:v>
      </x:c>
      <x:c r="D250" s="15" t="str">
        <x:v>Homologación y evaluación</x:v>
      </x:c>
      <x:c r="E250" s="15" t="str">
        <x:v>Recurrente</x:v>
      </x:c>
      <x:c r="F250" s="35" t="n">
        <x:f>Parametros!$C$22*Calendario!$H$8</x:f>
        <x:v>12</x:v>
      </x:c>
      <x:c r="G250" s="15" t="str">
        <x:v>Unidades de tramitación y evaluación</x:v>
      </x:c>
    </x:row>
    <x:row r="251">
      <x:c r="A251" s="15" t="str">
        <x:v>Bajo</x:v>
      </x:c>
      <x:c r="B251" s="15" t="n">
        <x:v>2033</x:v>
      </x:c>
      <x:c r="C251" s="15" t="str">
        <x:v>M3</x:v>
      </x:c>
      <x:c r="D251" s="15" t="str">
        <x:v>Planificación, REPS y transparencia</x:v>
      </x:c>
      <x:c r="E251" s="15" t="str">
        <x:v>Recurrente</x:v>
      </x:c>
      <x:c r="F251" s="35" t="n">
        <x:f>Parametros!$C$23*Calendario!$H$8</x:f>
        <x:v>5</x:v>
      </x:c>
      <x:c r="G251" s="15" t="str">
        <x:v>Previsiones bienales y registro</x:v>
      </x:c>
    </x:row>
    <x:row r="252">
      <x:c r="A252" s="15" t="str">
        <x:v>Bajo</x:v>
      </x:c>
      <x:c r="B252" s="15" t="n">
        <x:v>2033</x:v>
      </x:c>
      <x:c r="C252" s="15" t="str">
        <x:v>M4</x:v>
      </x:c>
      <x:c r="D252" s="15" t="str">
        <x:v>Red comunitaria multidisciplinar</x:v>
      </x:c>
      <x:c r="E252" s="15" t="str">
        <x:v>Recurrente</x:v>
      </x:c>
      <x:c r="F252" s="35" t="n">
        <x:f>(Calendario!$H$9*(((Calendario!$H$5*10)*(Parametros!$C$24*(Parametros!$C$69*Parametros!$C$66)+Parametros!$C$25*(Parametros!$C$68*Parametros!$C$66)+Parametros!$C$26*(Parametros!$C$71*Parametros!$C$66)+Parametros!$C$27*(Parametros!$C$73*Parametros!$C$66))/1000000)+((Calendario!$H$5*4*Parametros!$C$28)*((Parametros!$C$69*Parametros!$C$66)+0.5*(Parametros!$C$68*Parametros!$C$66)+(Parametros!$C$71*Parametros!$C$66)+0.5*(Parametros!$C$73*Parametros!$C$66))/1000000)))</x:f>
        <x:v>118.94005051128002</x:v>
      </x:c>
      <x:c r="G252" s="15" t="str">
        <x:v>Módulos por población; equipo completo</x:v>
      </x:c>
    </x:row>
    <x:row r="253">
      <x:c r="A253" s="15" t="str">
        <x:v>Bajo</x:v>
      </x:c>
      <x:c r="B253" s="15" t="n">
        <x:v>2033</x:v>
      </x:c>
      <x:c r="C253" s="15" t="str">
        <x:v>M4</x:v>
      </x:c>
      <x:c r="D253" s="15" t="str">
        <x:v>Espacios, grupos y equipamiento</x:v>
      </x:c>
      <x:c r="E253" s="15" t="str">
        <x:v>Recurrente</x:v>
      </x:c>
      <x:c r="F253" s="35" t="n">
        <x:f>(Calendario!$H$9*(((Calendario!$H$5*10)*(Parametros!$C$24*(Parametros!$C$69*Parametros!$C$66)+Parametros!$C$25*(Parametros!$C$68*Parametros!$C$66)+Parametros!$C$26*(Parametros!$C$71*Parametros!$C$66)+Parametros!$C$27*(Parametros!$C$73*Parametros!$C$66))/1000000)+((Calendario!$H$5*4*Parametros!$C$28)*((Parametros!$C$69*Parametros!$C$66)+0.5*(Parametros!$C$68*Parametros!$C$66)+(Parametros!$C$71*Parametros!$C$66)+0.5*(Parametros!$C$73*Parametros!$C$66))/1000000)))*Parametros!$C$30</x:f>
        <x:v>11.894005051128003</x:v>
      </x:c>
      <x:c r="G253" s="15" t="str">
        <x:v>Porcentaje de personal</x:v>
      </x:c>
    </x:row>
    <x:row r="254">
      <x:c r="A254" s="15" t="str">
        <x:v>Bajo</x:v>
      </x:c>
      <x:c r="B254" s="15" t="n">
        <x:v>2033</x:v>
      </x:c>
      <x:c r="C254" s="15" t="str">
        <x:v>M4</x:v>
      </x:c>
      <x:c r="D254" s="15" t="str">
        <x:v>Crisis, infancia, adicciones y continuidad</x:v>
      </x:c>
      <x:c r="E254" s="15" t="str">
        <x:v>Recurrente</x:v>
      </x:c>
      <x:c r="F254" s="35" t="n">
        <x:f>Parametros!$C$29*Calendario!$H$9</x:f>
        <x:v>50</x:v>
      </x:c>
      <x:c r="G254" s="15" t="str">
        <x:v>Bolsa programática anual</x:v>
      </x:c>
    </x:row>
    <x:row r="255">
      <x:c r="A255" s="15" t="str">
        <x:v>Bajo</x:v>
      </x:c>
      <x:c r="B255" s="15" t="n">
        <x:v>2033</x:v>
      </x:c>
      <x:c r="C255" s="15" t="str">
        <x:v>M4</x:v>
      </x:c>
      <x:c r="D255" s="15" t="str">
        <x:v>Descuento Plan Salud Mental vigente</x:v>
      </x:c>
      <x:c r="E255" s="15" t="str">
        <x:v>Deducción</x:v>
      </x:c>
      <x:c r="F255" s="35" t="n">
        <x:f>-39*Calendario!$H$9</x:f>
        <x:v>-39</x:v>
      </x:c>
      <x:c r="G255" s="15" t="str">
        <x:v>Plan de Acción 2025–2027: 39 M€/año consolidados</x:v>
      </x:c>
    </x:row>
    <x:row r="256">
      <x:c r="A256" s="15" t="str">
        <x:v>Bajo</x:v>
      </x:c>
      <x:c r="B256" s="15" t="n">
        <x:v>2033</x:v>
      </x:c>
      <x:c r="C256" s="15" t="str">
        <x:v>M5</x:v>
      </x:c>
      <x:c r="D256" s="15" t="str">
        <x:v>Equipos de atención en casa</x:v>
      </x:c>
      <x:c r="E256" s="15" t="str">
        <x:v>Recurrente</x:v>
      </x:c>
      <x:c r="F256" s="35" t="n">
        <x:f>(Calendario!$H$5*10*Parametros!$C$31)*(0.5*(Parametros!$C$76*Parametros!$C$66)+1.5*(Parametros!$C$70*Parametros!$C$66)+0.5*(Parametros!$C$72*Parametros!$C$66)+0.5*(Parametros!$C$73*Parametros!$C$66)+0.5*(Parametros!$C$74*Parametros!$C$66))/1000000*Calendario!$H$10</x:f>
        <x:v>69.5406004704</x:v>
      </x:c>
      <x:c r="G256" s="15" t="str">
        <x:v>Módulos por 100.000 habitantes</x:v>
      </x:c>
    </x:row>
    <x:row r="257">
      <x:c r="A257" s="15" t="str">
        <x:v>Bajo</x:v>
      </x:c>
      <x:c r="B257" s="15" t="n">
        <x:v>2033</x:v>
      </x:c>
      <x:c r="C257" s="15" t="str">
        <x:v>M5</x:v>
      </x:c>
      <x:c r="D257" s="15" t="str">
        <x:v>Telemonitorización con alternativa</x:v>
      </x:c>
      <x:c r="E257" s="15" t="str">
        <x:v>Recurrente</x:v>
      </x:c>
      <x:c r="F257" s="35" t="n">
        <x:f>Calendario!$H$5*1000000*Parametros!$C$32*Parametros!$C$33/1000000*Calendario!$H$10</x:f>
        <x:v>52.4</x:v>
      </x:c>
      <x:c r="G257" s="15" t="str">
        <x:v>Población cubierta × coste anual</x:v>
      </x:c>
    </x:row>
    <x:row r="258">
      <x:c r="A258" s="15" t="str">
        <x:v>Bajo</x:v>
      </x:c>
      <x:c r="B258" s="15" t="n">
        <x:v>2033</x:v>
      </x:c>
      <x:c r="C258" s="15" t="str">
        <x:v>M5</x:v>
      </x:c>
      <x:c r="D258" s="15" t="str">
        <x:v>Plan único y coordinación</x:v>
      </x:c>
      <x:c r="E258" s="15" t="str">
        <x:v>Recurrente</x:v>
      </x:c>
      <x:c r="F258" s="35" t="n">
        <x:f>Parametros!$C$64*Parametros!$C$34/1000000*Calendario!$H$10</x:f>
        <x:v>39.078</x:v>
      </x:c>
      <x:c r="G258" s="15" t="str">
        <x:v>13.026 centros y consultorios AP</x:v>
      </x:c>
    </x:row>
    <x:row r="259">
      <x:c r="A259" s="15" t="str">
        <x:v>Bajo</x:v>
      </x:c>
      <x:c r="B259" s="15" t="n">
        <x:v>2033</x:v>
      </x:c>
      <x:c r="C259" s="15" t="str">
        <x:v>M5</x:v>
      </x:c>
      <x:c r="D259" s="15" t="str">
        <x:v>Apoyo y respiro a cuidadores</x:v>
      </x:c>
      <x:c r="E259" s="15" t="str">
        <x:v>Recurrente</x:v>
      </x:c>
      <x:c r="F259" s="35" t="n">
        <x:f>Parametros!$C$35*Parametros!$C$36/1000000*Calendario!$H$10</x:f>
        <x:v>20</x:v>
      </x:c>
      <x:c r="G259" s="15" t="str">
        <x:v>Episodios anuales</x:v>
      </x:c>
    </x:row>
    <x:row r="260">
      <x:c r="A260" s="15" t="str">
        <x:v>Bajo</x:v>
      </x:c>
      <x:c r="B260" s="15" t="n">
        <x:v>2033</x:v>
      </x:c>
      <x:c r="C260" s="15" t="str">
        <x:v>M5</x:v>
      </x:c>
      <x:c r="D260" s="15" t="str">
        <x:v>Completar equipos paliativos</x:v>
      </x:c>
      <x:c r="E260" s="15" t="str">
        <x:v>Recurrente</x:v>
      </x:c>
      <x:c r="F260" s="35" t="n">
        <x:f>Parametros!$C$37*0.5*((Parametros!$C$69*Parametros!$C$66)+(Parametros!$C$73*Parametros!$C$66))/1000000*Calendario!$H$10</x:f>
        <x:v>4.671523928</x:v>
      </x:c>
      <x:c r="G260" s="15" t="str">
        <x:v>Brecha frente a equipos completos; hipótesis editable</x:v>
      </x:c>
    </x:row>
    <x:row r="261">
      <x:c r="A261" s="15" t="str">
        <x:v>Bajo</x:v>
      </x:c>
      <x:c r="B261" s="15" t="n">
        <x:v>2033</x:v>
      </x:c>
      <x:c r="C261" s="15" t="str">
        <x:v>M6</x:v>
      </x:c>
      <x:c r="D261" s="15" t="str">
        <x:v>Equipos territoriales de salud pública</x:v>
      </x:c>
      <x:c r="E261" s="15" t="str">
        <x:v>Recurrente</x:v>
      </x:c>
      <x:c r="F261" s="35" t="n">
        <x:f>(Calendario!$H$5*10*Parametros!$C$38)*((Parametros!$C$75*Parametros!$C$66)+(Parametros!$C$70*Parametros!$C$66)+(Parametros!$C$74*Parametros!$C$66))/1000000*Calendario!$H$11</x:f>
        <x:v>59.627193587700006</x:v>
      </x:c>
      <x:c r="G261" s="15" t="str">
        <x:v>Módulo: técnico + enfermería + datos/administración</x:v>
      </x:c>
    </x:row>
    <x:row r="262">
      <x:c r="A262" s="15" t="str">
        <x:v>Bajo</x:v>
      </x:c>
      <x:c r="B262" s="15" t="n">
        <x:v>2033</x:v>
      </x:c>
      <x:c r="C262" s="15" t="str">
        <x:v>M6</x:v>
      </x:c>
      <x:c r="D262" s="15" t="str">
        <x:v>Programas comunitarios de prevención</x:v>
      </x:c>
      <x:c r="E262" s="15" t="str">
        <x:v>Recurrente</x:v>
      </x:c>
      <x:c r="F262" s="35" t="n">
        <x:f>Calendario!$H$5*Parametros!$C$39*Calendario!$H$11</x:f>
        <x:v>157.2</x:v>
      </x:c>
      <x:c r="G262" s="15" t="str">
        <x:v>€/residente</x:v>
      </x:c>
    </x:row>
    <x:row r="263">
      <x:c r="A263" s="15" t="str">
        <x:v>Bajo</x:v>
      </x:c>
      <x:c r="B263" s="15" t="n">
        <x:v>2033</x:v>
      </x:c>
      <x:c r="C263" s="15" t="str">
        <x:v>M6</x:v>
      </x:c>
      <x:c r="D263" s="15" t="str">
        <x:v>Vacunación y captación activa</x:v>
      </x:c>
      <x:c r="E263" s="15" t="str">
        <x:v>Recurrente</x:v>
      </x:c>
      <x:c r="F263" s="35" t="n">
        <x:f>Calendario!$H$5*Parametros!$C$40*Calendario!$H$11</x:f>
        <x:v>52.4</x:v>
      </x:c>
      <x:c r="G263" s="15" t="str">
        <x:v>€/residente</x:v>
      </x:c>
    </x:row>
    <x:row r="264">
      <x:c r="A264" s="15" t="str">
        <x:v>Bajo</x:v>
      </x:c>
      <x:c r="B264" s="15" t="n">
        <x:v>2033</x:v>
      </x:c>
      <x:c r="C264" s="15" t="str">
        <x:v>M6</x:v>
      </x:c>
      <x:c r="D264" s="15" t="str">
        <x:v>Escuela, comunidad y clima</x:v>
      </x:c>
      <x:c r="E264" s="15" t="str">
        <x:v>Recurrente</x:v>
      </x:c>
      <x:c r="F264" s="35" t="n">
        <x:f>Parametros!$C$64*Parametros!$C$41/1000000*Calendario!$H$11</x:f>
        <x:v>39.078</x:v>
      </x:c>
      <x:c r="G264" s="15" t="str">
        <x:v>€/centro AP</x:v>
      </x:c>
    </x:row>
    <x:row r="265">
      <x:c r="A265" s="15" t="str">
        <x:v>Bajo</x:v>
      </x:c>
      <x:c r="B265" s="15" t="n">
        <x:v>2033</x:v>
      </x:c>
      <x:c r="C265" s="15" t="str">
        <x:v>M6</x:v>
      </x:c>
      <x:c r="D265" s="15" t="str">
        <x:v>Evaluación y cribados</x:v>
      </x:c>
      <x:c r="E265" s="15" t="str">
        <x:v>Recurrente</x:v>
      </x:c>
      <x:c r="F265" s="35" t="n">
        <x:f>Parametros!$C$42*Calendario!$H$11</x:f>
        <x:v>25</x:v>
      </x:c>
      <x:c r="G265" s="15" t="str">
        <x:v>No duplica ampliación de mama ya aprobada</x:v>
      </x:c>
    </x:row>
    <x:row r="266">
      <x:c r="A266" s="15" t="str">
        <x:v>Bajo</x:v>
      </x:c>
      <x:c r="B266" s="15" t="n">
        <x:v>2033</x:v>
      </x:c>
      <x:c r="C266" s="15" t="str">
        <x:v>M6</x:v>
      </x:c>
      <x:c r="D266" s="15" t="str">
        <x:v>Descuento programas solapados</x:v>
      </x:c>
      <x:c r="E266" s="15" t="str">
        <x:v>Deducción</x:v>
      </x:c>
      <x:c r="F266" s="35" t="n">
        <x:f>-Parametros!$C$43*Calendario!$H$11</x:f>
        <x:v>-15</x:v>
      </x:c>
      <x:c r="G266" s="15" t="str">
        <x:v>Programas ya financiados</x:v>
      </x:c>
    </x:row>
    <x:row r="267">
      <x:c r="A267" s="15" t="str">
        <x:v>Bajo</x:v>
      </x:c>
      <x:c r="B267" s="15" t="n">
        <x:v>2033</x:v>
      </x:c>
      <x:c r="C267" s="15" t="str">
        <x:v>M7</x:v>
      </x:c>
      <x:c r="D267" s="15" t="str">
        <x:v>Cobertura bucodental adicional</x:v>
      </x:c>
      <x:c r="E267" s="15" t="str">
        <x:v>Recurrente</x:v>
      </x:c>
      <x:c r="F267" s="35" t="n">
        <x:f>((Calendario!$H$5*1000000)*0.135*MAX(0,Parametros!$C$44-0.304)+(Calendario!$H$5*1000000)*0.22*MAX(0,Parametros!$C$45-0.03)+350000*MAX(0,Parametros!$C$46-0.25)+1000000*MAX(0,Parametros!$C$47-0.20))*Parametros!$C$48/1000000*Calendario!$H$12</x:f>
        <x:v>199.85702</x:v>
      </x:c>
      <x:c r="G267" s="15" t="str">
        <x:v>Solo cobertura sobre la línea base 2026; no suma otra vez los 60,058 M€</x:v>
      </x:c>
    </x:row>
    <x:row r="268">
      <x:c r="A268" s="15" t="str">
        <x:v>Bajo</x:v>
      </x:c>
      <x:c r="B268" s="15" t="n">
        <x:v>2033</x:v>
      </x:c>
      <x:c r="C268" s="15" t="str">
        <x:v>M7</x:v>
      </x:c>
      <x:c r="D268" s="15" t="str">
        <x:v>Unidades móviles - operación</x:v>
      </x:c>
      <x:c r="E268" s="15" t="str">
        <x:v>Recurrente</x:v>
      </x:c>
      <x:c r="F268" s="35" t="n">
        <x:f>Parametros!$C$49*300000/1000000*Calendario!$H$12</x:f>
        <x:v>18</x:v>
      </x:c>
      <x:c r="G268" s="15" t="str">
        <x:v>300.000 €/unidad/año</x:v>
      </x:c>
    </x:row>
    <x:row r="269">
      <x:c r="A269" s="15" t="str">
        <x:v>Bajo</x:v>
      </x:c>
      <x:c r="B269" s="15" t="n">
        <x:v>2033</x:v>
      </x:c>
      <x:c r="C269" s="15" t="str">
        <x:v>M7</x:v>
      </x:c>
      <x:c r="D269" s="15" t="str">
        <x:v>Unidades móviles - inversión</x:v>
      </x:c>
      <x:c r="E269" s="15" t="str">
        <x:v>Temporal</x:v>
      </x:c>
      <x:c r="F269" s="35" t="n">
        <x:f>0</x:f>
        <x:v>0</x:v>
      </x:c>
      <x:c r="G269" s="15" t="str">
        <x:v>250.000 €/unidad; 2027–2030</x:v>
      </x:c>
    </x:row>
    <x:row r="270">
      <x:c r="A270" s="15" t="str">
        <x:v>Bajo</x:v>
      </x:c>
      <x:c r="B270" s="15" t="n">
        <x:v>2033</x:v>
      </x:c>
      <x:c r="C270" s="15" t="str">
        <x:v>M7</x:v>
      </x:c>
      <x:c r="D270" s="15" t="str">
        <x:v>Transporte sanitario y ayudas</x:v>
      </x:c>
      <x:c r="E270" s="15" t="str">
        <x:v>Recurrente</x:v>
      </x:c>
      <x:c r="F270" s="35" t="n">
        <x:f>Parametros!$C$50*250/1000000*Calendario!$H$12</x:f>
        <x:v>12.5</x:v>
      </x:c>
      <x:c r="G270" s="15" t="str">
        <x:v>250 €/ayuda</x:v>
      </x:c>
    </x:row>
    <x:row r="271">
      <x:c r="A271" s="15" t="str">
        <x:v>Bajo</x:v>
      </x:c>
      <x:c r="B271" s="15" t="n">
        <x:v>2033</x:v>
      </x:c>
      <x:c r="C271" s="15" t="str">
        <x:v>M7</x:v>
      </x:c>
      <x:c r="D271" s="15" t="str">
        <x:v>Redes territoriales compartidas</x:v>
      </x:c>
      <x:c r="E271" s="15" t="str">
        <x:v>Recurrente</x:v>
      </x:c>
      <x:c r="F271" s="35" t="n">
        <x:f>Parametros!$C$51*Calendario!$H$12</x:f>
        <x:v>54</x:v>
      </x:c>
      <x:c r="G271" s="15" t="str">
        <x:v>18 territorios; editable</x:v>
      </x:c>
    </x:row>
    <x:row r="272">
      <x:c r="A272" s="15" t="str">
        <x:v>Bajo</x:v>
      </x:c>
      <x:c r="B272" s="15" t="n">
        <x:v>2033</x:v>
      </x:c>
      <x:c r="C272" s="15" t="str">
        <x:v>M7</x:v>
      </x:c>
      <x:c r="D272" s="15" t="str">
        <x:v>Fondo de cohesión ajustado</x:v>
      </x:c>
      <x:c r="E272" s="15" t="str">
        <x:v>Recurrente</x:v>
      </x:c>
      <x:c r="F272" s="35" t="n">
        <x:f>Parametros!$C$52*Calendario!$H$12</x:f>
        <x:v>100</x:v>
      </x:c>
      <x:c r="G272" s="15" t="str">
        <x:v>Envejecimiento, dispersión e insularidad</x:v>
      </x:c>
    </x:row>
    <x:row r="273">
      <x:c r="A273" s="15" t="str">
        <x:v>Bajo</x:v>
      </x:c>
      <x:c r="B273" s="15" t="n">
        <x:v>2033</x:v>
      </x:c>
      <x:c r="C273" s="15" t="str">
        <x:v>M7</x:v>
      </x:c>
      <x:c r="D273" s="15" t="str">
        <x:v>Evaluación de ampliación óptica</x:v>
      </x:c>
      <x:c r="E273" s="15" t="str">
        <x:v>Recurrente</x:v>
      </x:c>
      <x:c r="F273" s="35" t="n">
        <x:f>Parametros!$C$53*Calendario!$H$12</x:f>
        <x:v>3</x:v>
      </x:c>
      <x:c r="G273" s="15" t="str">
        <x:v>Plan Veo vigente queda en el escenario base</x:v>
      </x:c>
    </x:row>
    <x:row r="274">
      <x:c r="A274" s="15" t="str">
        <x:v>Bajo</x:v>
      </x:c>
      <x:c r="B274" s="15" t="n">
        <x:v>2033</x:v>
      </x:c>
      <x:c r="C274" s="15" t="str">
        <x:v>M8</x:v>
      </x:c>
      <x:c r="D274" s="15" t="str">
        <x:v>Interoperabilidad y acceso - inversión</x:v>
      </x:c>
      <x:c r="E274" s="15" t="str">
        <x:v>Temporal</x:v>
      </x:c>
      <x:c r="F274" s="35" t="n">
        <x:f>0</x:f>
        <x:v>0</x:v>
      </x:c>
      <x:c r="G274" s="15" t="str">
        <x:v>Centros AP + hospitales + plataforma; 2027–2030</x:v>
      </x:c>
    </x:row>
    <x:row r="275">
      <x:c r="A275" s="15" t="str">
        <x:v>Bajo</x:v>
      </x:c>
      <x:c r="B275" s="15" t="n">
        <x:v>2033</x:v>
      </x:c>
      <x:c r="C275" s="15" t="str">
        <x:v>M8</x:v>
      </x:c>
      <x:c r="D275" s="15" t="str">
        <x:v>Operación, seguridad y mantenimiento</x:v>
      </x:c>
      <x:c r="E275" s="15" t="str">
        <x:v>Recurrente</x:v>
      </x:c>
      <x:c r="F275" s="35" t="n">
        <x:f>((Parametros!$C$64*Parametros!$C$54+Parametros!$C$65*Parametros!$C$55)/1000000+Parametros!$C$56)*Parametros!$C$57</x:f>
        <x:v>46.089</x:v>
      </x:c>
      <x:c r="G275" s="15" t="str">
        <x:v>Porcentaje anual de inversión</x:v>
      </x:c>
    </x:row>
    <x:row r="276">
      <x:c r="A276" s="15" t="str">
        <x:v>Bajo</x:v>
      </x:c>
      <x:c r="B276" s="15" t="n">
        <x:v>2033</x:v>
      </x:c>
      <x:c r="C276" s="15" t="str">
        <x:v>M8</x:v>
      </x:c>
      <x:c r="D276" s="15" t="str">
        <x:v>Canal no digital</x:v>
      </x:c>
      <x:c r="E276" s="15" t="str">
        <x:v>Recurrente</x:v>
      </x:c>
      <x:c r="F276" s="35" t="n">
        <x:f>Parametros!$C$58*(Parametros!$C$74*Parametros!$C$66)/1000000*Calendario!$H$13</x:f>
        <x:v>6.471248039999999</x:v>
      </x:c>
      <x:c r="G276" s="15" t="str">
        <x:v>FTE de apoyo presencial/telefónico</x:v>
      </x:c>
    </x:row>
    <x:row r="277">
      <x:c r="A277" s="15" t="str">
        <x:v>Bajo</x:v>
      </x:c>
      <x:c r="B277" s="15" t="n">
        <x:v>2033</x:v>
      </x:c>
      <x:c r="C277" s="15" t="str">
        <x:v>M8</x:v>
      </x:c>
      <x:c r="D277" s="15" t="str">
        <x:v>Registro IA, auditorías y cuadro público</x:v>
      </x:c>
      <x:c r="E277" s="15" t="str">
        <x:v>Recurrente</x:v>
      </x:c>
      <x:c r="F277" s="35" t="n">
        <x:f>Parametros!$C$59*Calendario!$H$13</x:f>
        <x:v>15</x:v>
      </x:c>
      <x:c r="G277" s="15" t="str">
        <x:v>Gobernanza nacional y auditoría independiente</x:v>
      </x:c>
    </x:row>
    <x:row r="278">
      <x:c r="A278" s="15" t="str">
        <x:v>Bajo</x:v>
      </x:c>
      <x:c r="B278" s="15" t="n">
        <x:v>2034</x:v>
      </x:c>
      <x:c r="C278" s="15" t="str">
        <x:v>M1</x:v>
      </x:c>
      <x:c r="D278" s="15" t="str">
        <x:v>Personal multiprofesional</x:v>
      </x:c>
      <x:c r="E278" s="15" t="str">
        <x:v>Recurrente</x:v>
      </x:c>
      <x:c r="F278" s="35" t="n">
        <x:f>Calendario!$I$6*(Calendario!$I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I$5*10*Parametros!$C$6)*((Parametros!$C$72*Parametros!$C$66)+0.5*(Parametros!$C$75*Parametros!$C$66)+0.5*(Parametros!$C$73*Parametros!$C$66)))/1000000</x:f>
        <x:v>275.9951654579568</x:v>
      </x:c>
      <x:c r="G278" s="15" t="str">
        <x:v>SIAP 2024 + retribuciones 2026 + cupos editables</x:v>
      </x:c>
    </x:row>
    <x:row r="279">
      <x:c r="A279" s="15" t="str">
        <x:v>Bajo</x:v>
      </x:c>
      <x:c r="B279" s="15" t="n">
        <x:v>2034</x:v>
      </x:c>
      <x:c r="C279" s="15" t="str">
        <x:v>M1</x:v>
      </x:c>
      <x:c r="D279" s="15" t="str">
        <x:v>Diagnóstico y actividad</x:v>
      </x:c>
      <x:c r="E279" s="15" t="str">
        <x:v>Recurrente</x:v>
      </x:c>
      <x:c r="F279" s="35" t="n">
        <x:f>Calendario!$I$6*Calendario!$I$5*Parametros!$C$7</x:f>
        <x:v>158.10000000000002</x:v>
      </x:c>
      <x:c r="G279" s="15" t="str">
        <x:v>Hipótesis por residente</x:v>
      </x:c>
    </x:row>
    <x:row r="280">
      <x:c r="A280" s="15" t="str">
        <x:v>Bajo</x:v>
      </x:c>
      <x:c r="B280" s="15" t="n">
        <x:v>2034</x:v>
      </x:c>
      <x:c r="C280" s="15" t="str">
        <x:v>M1</x:v>
      </x:c>
      <x:c r="D280" s="15" t="str">
        <x:v>Espacios y equipos</x:v>
      </x:c>
      <x:c r="E280" s="15" t="str">
        <x:v>Temporal</x:v>
      </x:c>
      <x:c r="F280" s="35" t="n">
        <x:f>0</x:f>
        <x:v>0</x:v>
      </x:c>
      <x:c r="G280" s="15" t="str">
        <x:v>30.000 € por FTE incremental; 2027–2030</x:v>
      </x:c>
    </x:row>
    <x:row r="281">
      <x:c r="A281" s="15" t="str">
        <x:v>Bajo</x:v>
      </x:c>
      <x:c r="B281" s="15" t="n">
        <x:v>2034</x:v>
      </x:c>
      <x:c r="C281" s="15" t="str">
        <x:v>M1</x:v>
      </x:c>
      <x:c r="D281" s="15" t="str">
        <x:v>Mantenimiento</x:v>
      </x:c>
      <x:c r="E281" s="15" t="str">
        <x:v>Recurrente</x:v>
      </x:c>
      <x:c r="F281" s="35" t="n">
        <x:f>((((Parametros!$C$60/Parametros!$C$5)-Parametros!$C$61)+(Parametros!$C$61+Parametros!$C$62+((Parametros!$C$60/Parametros!$C$5)-Parametros!$C$61)-Parametros!$C$63)+(((Parametros!$C$60/Parametros!$C$5)-Parametros!$C$61)*0.5)+2*(Calendario!$I$5*10*Parametros!$C$6))*30000/1000000)*0.1</x:f>
        <x:v>15.811090384615376</x:v>
      </x:c>
      <x:c r="G281" s="15" t="str">
        <x:v>10% de inversión acumulada</x:v>
      </x:c>
    </x:row>
    <x:row r="282">
      <x:c r="A282" s="15" t="str">
        <x:v>Bajo</x:v>
      </x:c>
      <x:c r="B282" s="15" t="n">
        <x:v>2034</x:v>
      </x:c>
      <x:c r="C282" s="15" t="str">
        <x:v>M1</x:v>
      </x:c>
      <x:c r="D282" s="15" t="str">
        <x:v>Descuento programas existentes</x:v>
      </x:c>
      <x:c r="E282" s="15" t="str">
        <x:v>Deducción</x:v>
      </x:c>
      <x:c r="F282" s="35" t="n">
        <x:f>-Parametros!$C$8*Calendario!$I$6</x:f>
        <x:v>-60</x:v>
      </x:c>
      <x:c r="G282" s="15" t="str">
        <x:v>No duplicar Plan AP 2025–2027 / transferencias 2026</x:v>
      </x:c>
    </x:row>
    <x:row r="283">
      <x:c r="A283" s="15" t="str">
        <x:v>Bajo</x:v>
      </x:c>
      <x:c r="B283" s="15" t="n">
        <x:v>2034</x:v>
      </x:c>
      <x:c r="C283" s="15" t="str">
        <x:v>M2</x:v>
      </x:c>
      <x:c r="D283" s="15" t="str">
        <x:v>Absorción backlog 2025</x:v>
      </x:c>
      <x:c r="E283" s="15" t="str">
        <x:v>Temporal</x:v>
      </x:c>
      <x:c r="F283" s="35" t="n">
        <x:f>M2_Backlog!$H$12*Calendario!$I$14</x:f>
        <x:v>0</x:v>
      </x:c>
      <x:c r="G283" s="15" t="str">
        <x:v>SISLE dic-2025; reparto 2027–2030</x:v>
      </x:c>
    </x:row>
    <x:row r="284">
      <x:c r="A284" s="15" t="str">
        <x:v>Bajo</x:v>
      </x:c>
      <x:c r="B284" s="15" t="n">
        <x:v>2034</x:v>
      </x:c>
      <x:c r="C284" s="15" t="str">
        <x:v>M2</x:v>
      </x:c>
      <x:c r="D284" s="15" t="str">
        <x:v>Reserva estructural</x:v>
      </x:c>
      <x:c r="E284" s="15" t="str">
        <x:v>Recurrente</x:v>
      </x:c>
      <x:c r="F284" s="35" t="n">
        <x:f>M2_Backlog!$H$12*Parametros!$C$10*Calendario!$I$7</x:f>
        <x:v>66.23720386957645</x:v>
      </x:c>
      <x:c r="G284" s="15" t="str">
        <x:v>Hipótesis de capacidad de reserva; validar con entradas/salidas</x:v>
      </x:c>
    </x:row>
    <x:row r="285">
      <x:c r="A285" s="15" t="str">
        <x:v>Bajo</x:v>
      </x:c>
      <x:c r="B285" s="15" t="n">
        <x:v>2034</x:v>
      </x:c>
      <x:c r="C285" s="15" t="str">
        <x:v>M2</x:v>
      </x:c>
      <x:c r="D285" s="15" t="str">
        <x:v>Coordinación y transparencia</x:v>
      </x:c>
      <x:c r="E285" s="15" t="str">
        <x:v>Recurrente</x:v>
      </x:c>
      <x:c r="F285" s="35" t="n">
        <x:f>Parametros!$C$11*Calendario!$I$7</x:f>
        <x:v>36</x:v>
      </x:c>
      <x:c r="G285" s="15" t="str">
        <x:v>18 servicios de salud + nodo nacional</x:v>
      </x:c>
    </x:row>
    <x:row r="286">
      <x:c r="A286" s="15" t="str">
        <x:v>Bajo</x:v>
      </x:c>
      <x:c r="B286" s="15" t="n">
        <x:v>2034</x:v>
      </x:c>
      <x:c r="C286" s="15" t="str">
        <x:v>M2</x:v>
      </x:c>
      <x:c r="D286" s="15" t="str">
        <x:v>Alternativa pública y desplazamientos</x:v>
      </x:c>
      <x:c r="E286" s="15" t="str">
        <x:v>Recurrente</x:v>
      </x:c>
      <x:c r="F286" s="35" t="n">
        <x:f>Parametros!$C$12*Calendario!$I$7</x:f>
        <x:v>5</x:v>
      </x:c>
      <x:c r="G286" s="15" t="str">
        <x:v>Bolsa operativa anual</x:v>
      </x:c>
    </x:row>
    <x:row r="287">
      <x:c r="A287" s="15" t="str">
        <x:v>Bajo</x:v>
      </x:c>
      <x:c r="B287" s="15" t="n">
        <x:v>2034</x:v>
      </x:c>
      <x:c r="C287" s="15" t="str">
        <x:v>M3</x:v>
      </x:c>
      <x:c r="D287" s="15" t="str">
        <x:v>Plazas FSE adicionales activas</x:v>
      </x:c>
      <x:c r="E287" s="15" t="str">
        <x:v>Recurrente</x:v>
      </x:c>
      <x:c r="F287" s="35" t="n">
        <x:f>((M3_Personal!$F$12+M3_Personal!$F$22+M3_Personal!$F$32+M3_Personal!$F$42)*56000+(M3_Personal!$F$52+M3_Personal!$F$62+M3_Personal!$F$72)*41000)/1000000</x:f>
        <x:v>56.35</x:v>
      </x:c>
      <x:c r="G287" s="15" t="str">
        <x:v>Residente cargado + tutor; solo plazas sobre escenario base</x:v>
      </x:c>
    </x:row>
    <x:row r="288">
      <x:c r="A288" s="15" t="str">
        <x:v>Bajo</x:v>
      </x:c>
      <x:c r="B288" s="15" t="n">
        <x:v>2034</x:v>
      </x:c>
      <x:c r="C288" s="15" t="str">
        <x:v>M3</x:v>
      </x:c>
      <x:c r="D288" s="15" t="str">
        <x:v>Incentivos difícil cobertura</x:v>
      </x:c>
      <x:c r="E288" s="15" t="str">
        <x:v>Recurrente</x:v>
      </x:c>
      <x:c r="F288" s="35" t="n">
        <x:f>Parametros!$C$20*Parametros!$C$21/1000000*Calendario!$I$8</x:f>
        <x:v>40</x:v>
      </x:c>
      <x:c r="G288" s="15" t="str">
        <x:v>Puestos e incentivo editables</x:v>
      </x:c>
    </x:row>
    <x:row r="289">
      <x:c r="A289" s="15" t="str">
        <x:v>Bajo</x:v>
      </x:c>
      <x:c r="B289" s="15" t="n">
        <x:v>2034</x:v>
      </x:c>
      <x:c r="C289" s="15" t="str">
        <x:v>M3</x:v>
      </x:c>
      <x:c r="D289" s="15" t="str">
        <x:v>Homologación y evaluación</x:v>
      </x:c>
      <x:c r="E289" s="15" t="str">
        <x:v>Recurrente</x:v>
      </x:c>
      <x:c r="F289" s="35" t="n">
        <x:f>Parametros!$C$22*Calendario!$I$8</x:f>
        <x:v>12</x:v>
      </x:c>
      <x:c r="G289" s="15" t="str">
        <x:v>Unidades de tramitación y evaluación</x:v>
      </x:c>
    </x:row>
    <x:row r="290">
      <x:c r="A290" s="15" t="str">
        <x:v>Bajo</x:v>
      </x:c>
      <x:c r="B290" s="15" t="n">
        <x:v>2034</x:v>
      </x:c>
      <x:c r="C290" s="15" t="str">
        <x:v>M3</x:v>
      </x:c>
      <x:c r="D290" s="15" t="str">
        <x:v>Planificación, REPS y transparencia</x:v>
      </x:c>
      <x:c r="E290" s="15" t="str">
        <x:v>Recurrente</x:v>
      </x:c>
      <x:c r="F290" s="35" t="n">
        <x:f>Parametros!$C$23*Calendario!$I$8</x:f>
        <x:v>5</x:v>
      </x:c>
      <x:c r="G290" s="15" t="str">
        <x:v>Previsiones bienales y registro</x:v>
      </x:c>
    </x:row>
    <x:row r="291">
      <x:c r="A291" s="15" t="str">
        <x:v>Bajo</x:v>
      </x:c>
      <x:c r="B291" s="15" t="n">
        <x:v>2034</x:v>
      </x:c>
      <x:c r="C291" s="15" t="str">
        <x:v>M4</x:v>
      </x:c>
      <x:c r="D291" s="15" t="str">
        <x:v>Red comunitaria multidisciplinar</x:v>
      </x:c>
      <x:c r="E291" s="15" t="str">
        <x:v>Recurrente</x:v>
      </x:c>
      <x:c r="F291" s="35" t="n">
        <x:f>(Calendario!$I$9*(((Calendario!$I$5*10)*(Parametros!$C$24*(Parametros!$C$69*Parametros!$C$66)+Parametros!$C$25*(Parametros!$C$68*Parametros!$C$66)+Parametros!$C$26*(Parametros!$C$71*Parametros!$C$66)+Parametros!$C$27*(Parametros!$C$73*Parametros!$C$66))/1000000)+((Calendario!$I$5*4*Parametros!$C$28)*((Parametros!$C$69*Parametros!$C$66)+0.5*(Parametros!$C$68*Parametros!$C$66)+(Parametros!$C$71*Parametros!$C$66)+0.5*(Parametros!$C$73*Parametros!$C$66))/1000000)))</x:f>
        <x:v>119.62100499894002</x:v>
      </x:c>
      <x:c r="G291" s="15" t="str">
        <x:v>Módulos por población; equipo completo</x:v>
      </x:c>
    </x:row>
    <x:row r="292">
      <x:c r="A292" s="15" t="str">
        <x:v>Bajo</x:v>
      </x:c>
      <x:c r="B292" s="15" t="n">
        <x:v>2034</x:v>
      </x:c>
      <x:c r="C292" s="15" t="str">
        <x:v>M4</x:v>
      </x:c>
      <x:c r="D292" s="15" t="str">
        <x:v>Espacios, grupos y equipamiento</x:v>
      </x:c>
      <x:c r="E292" s="15" t="str">
        <x:v>Recurrente</x:v>
      </x:c>
      <x:c r="F292" s="35" t="n">
        <x:f>(Calendario!$I$9*(((Calendario!$I$5*10)*(Parametros!$C$24*(Parametros!$C$69*Parametros!$C$66)+Parametros!$C$25*(Parametros!$C$68*Parametros!$C$66)+Parametros!$C$26*(Parametros!$C$71*Parametros!$C$66)+Parametros!$C$27*(Parametros!$C$73*Parametros!$C$66))/1000000)+((Calendario!$I$5*4*Parametros!$C$28)*((Parametros!$C$69*Parametros!$C$66)+0.5*(Parametros!$C$68*Parametros!$C$66)+(Parametros!$C$71*Parametros!$C$66)+0.5*(Parametros!$C$73*Parametros!$C$66))/1000000)))*Parametros!$C$30</x:f>
        <x:v>11.962100499894003</x:v>
      </x:c>
      <x:c r="G292" s="15" t="str">
        <x:v>Porcentaje de personal</x:v>
      </x:c>
    </x:row>
    <x:row r="293">
      <x:c r="A293" s="15" t="str">
        <x:v>Bajo</x:v>
      </x:c>
      <x:c r="B293" s="15" t="n">
        <x:v>2034</x:v>
      </x:c>
      <x:c r="C293" s="15" t="str">
        <x:v>M4</x:v>
      </x:c>
      <x:c r="D293" s="15" t="str">
        <x:v>Crisis, infancia, adicciones y continuidad</x:v>
      </x:c>
      <x:c r="E293" s="15" t="str">
        <x:v>Recurrente</x:v>
      </x:c>
      <x:c r="F293" s="35" t="n">
        <x:f>Parametros!$C$29*Calendario!$I$9</x:f>
        <x:v>50</x:v>
      </x:c>
      <x:c r="G293" s="15" t="str">
        <x:v>Bolsa programática anual</x:v>
      </x:c>
    </x:row>
    <x:row r="294">
      <x:c r="A294" s="15" t="str">
        <x:v>Bajo</x:v>
      </x:c>
      <x:c r="B294" s="15" t="n">
        <x:v>2034</x:v>
      </x:c>
      <x:c r="C294" s="15" t="str">
        <x:v>M4</x:v>
      </x:c>
      <x:c r="D294" s="15" t="str">
        <x:v>Descuento Plan Salud Mental vigente</x:v>
      </x:c>
      <x:c r="E294" s="15" t="str">
        <x:v>Deducción</x:v>
      </x:c>
      <x:c r="F294" s="35" t="n">
        <x:f>-39*Calendario!$I$9</x:f>
        <x:v>-39</x:v>
      </x:c>
      <x:c r="G294" s="15" t="str">
        <x:v>Plan de Acción 2025–2027: 39 M€/año consolidados</x:v>
      </x:c>
    </x:row>
    <x:row r="295">
      <x:c r="A295" s="15" t="str">
        <x:v>Bajo</x:v>
      </x:c>
      <x:c r="B295" s="15" t="n">
        <x:v>2034</x:v>
      </x:c>
      <x:c r="C295" s="15" t="str">
        <x:v>M5</x:v>
      </x:c>
      <x:c r="D295" s="15" t="str">
        <x:v>Equipos de atención en casa</x:v>
      </x:c>
      <x:c r="E295" s="15" t="str">
        <x:v>Recurrente</x:v>
      </x:c>
      <x:c r="F295" s="35" t="n">
        <x:f>(Calendario!$I$5*10*Parametros!$C$31)*(0.5*(Parametros!$C$76*Parametros!$C$66)+1.5*(Parametros!$C$70*Parametros!$C$66)+0.5*(Parametros!$C$72*Parametros!$C$66)+0.5*(Parametros!$C$73*Parametros!$C$66)+0.5*(Parametros!$C$74*Parametros!$C$66))/1000000*Calendario!$I$10</x:f>
        <x:v>69.9387336792</x:v>
      </x:c>
      <x:c r="G295" s="15" t="str">
        <x:v>Módulos por 100.000 habitantes</x:v>
      </x:c>
    </x:row>
    <x:row r="296">
      <x:c r="A296" s="15" t="str">
        <x:v>Bajo</x:v>
      </x:c>
      <x:c r="B296" s="15" t="n">
        <x:v>2034</x:v>
      </x:c>
      <x:c r="C296" s="15" t="str">
        <x:v>M5</x:v>
      </x:c>
      <x:c r="D296" s="15" t="str">
        <x:v>Telemonitorización con alternativa</x:v>
      </x:c>
      <x:c r="E296" s="15" t="str">
        <x:v>Recurrente</x:v>
      </x:c>
      <x:c r="F296" s="35" t="n">
        <x:f>Calendario!$I$5*1000000*Parametros!$C$32*Parametros!$C$33/1000000*Calendario!$I$10</x:f>
        <x:v>52.7</x:v>
      </x:c>
      <x:c r="G296" s="15" t="str">
        <x:v>Población cubierta × coste anual</x:v>
      </x:c>
    </x:row>
    <x:row r="297">
      <x:c r="A297" s="15" t="str">
        <x:v>Bajo</x:v>
      </x:c>
      <x:c r="B297" s="15" t="n">
        <x:v>2034</x:v>
      </x:c>
      <x:c r="C297" s="15" t="str">
        <x:v>M5</x:v>
      </x:c>
      <x:c r="D297" s="15" t="str">
        <x:v>Plan único y coordinación</x:v>
      </x:c>
      <x:c r="E297" s="15" t="str">
        <x:v>Recurrente</x:v>
      </x:c>
      <x:c r="F297" s="35" t="n">
        <x:f>Parametros!$C$64*Parametros!$C$34/1000000*Calendario!$I$10</x:f>
        <x:v>39.078</x:v>
      </x:c>
      <x:c r="G297" s="15" t="str">
        <x:v>13.026 centros y consultorios AP</x:v>
      </x:c>
    </x:row>
    <x:row r="298">
      <x:c r="A298" s="15" t="str">
        <x:v>Bajo</x:v>
      </x:c>
      <x:c r="B298" s="15" t="n">
        <x:v>2034</x:v>
      </x:c>
      <x:c r="C298" s="15" t="str">
        <x:v>M5</x:v>
      </x:c>
      <x:c r="D298" s="15" t="str">
        <x:v>Apoyo y respiro a cuidadores</x:v>
      </x:c>
      <x:c r="E298" s="15" t="str">
        <x:v>Recurrente</x:v>
      </x:c>
      <x:c r="F298" s="35" t="n">
        <x:f>Parametros!$C$35*Parametros!$C$36/1000000*Calendario!$I$10</x:f>
        <x:v>20</x:v>
      </x:c>
      <x:c r="G298" s="15" t="str">
        <x:v>Episodios anuales</x:v>
      </x:c>
    </x:row>
    <x:row r="299">
      <x:c r="A299" s="15" t="str">
        <x:v>Bajo</x:v>
      </x:c>
      <x:c r="B299" s="15" t="n">
        <x:v>2034</x:v>
      </x:c>
      <x:c r="C299" s="15" t="str">
        <x:v>M5</x:v>
      </x:c>
      <x:c r="D299" s="15" t="str">
        <x:v>Completar equipos paliativos</x:v>
      </x:c>
      <x:c r="E299" s="15" t="str">
        <x:v>Recurrente</x:v>
      </x:c>
      <x:c r="F299" s="35" t="n">
        <x:f>Parametros!$C$37*0.5*((Parametros!$C$69*Parametros!$C$66)+(Parametros!$C$73*Parametros!$C$66))/1000000*Calendario!$I$10</x:f>
        <x:v>4.671523928</x:v>
      </x:c>
      <x:c r="G299" s="15" t="str">
        <x:v>Brecha frente a equipos completos; hipótesis editable</x:v>
      </x:c>
    </x:row>
    <x:row r="300">
      <x:c r="A300" s="15" t="str">
        <x:v>Bajo</x:v>
      </x:c>
      <x:c r="B300" s="15" t="n">
        <x:v>2034</x:v>
      </x:c>
      <x:c r="C300" s="15" t="str">
        <x:v>M6</x:v>
      </x:c>
      <x:c r="D300" s="15" t="str">
        <x:v>Equipos territoriales de salud pública</x:v>
      </x:c>
      <x:c r="E300" s="15" t="str">
        <x:v>Recurrente</x:v>
      </x:c>
      <x:c r="F300" s="35" t="n">
        <x:f>(Calendario!$I$5*10*Parametros!$C$38)*((Parametros!$C$75*Parametros!$C$66)+(Parametros!$C$70*Parametros!$C$66)+(Parametros!$C$74*Parametros!$C$66))/1000000*Calendario!$I$11</x:f>
        <x:v>59.968570650225004</x:v>
      </x:c>
      <x:c r="G300" s="15" t="str">
        <x:v>Módulo: técnico + enfermería + datos/administración</x:v>
      </x:c>
    </x:row>
    <x:row r="301">
      <x:c r="A301" s="15" t="str">
        <x:v>Bajo</x:v>
      </x:c>
      <x:c r="B301" s="15" t="n">
        <x:v>2034</x:v>
      </x:c>
      <x:c r="C301" s="15" t="str">
        <x:v>M6</x:v>
      </x:c>
      <x:c r="D301" s="15" t="str">
        <x:v>Programas comunitarios de prevención</x:v>
      </x:c>
      <x:c r="E301" s="15" t="str">
        <x:v>Recurrente</x:v>
      </x:c>
      <x:c r="F301" s="35" t="n">
        <x:f>Calendario!$I$5*Parametros!$C$39*Calendario!$I$11</x:f>
        <x:v>158.10000000000002</x:v>
      </x:c>
      <x:c r="G301" s="15" t="str">
        <x:v>€/residente</x:v>
      </x:c>
    </x:row>
    <x:row r="302">
      <x:c r="A302" s="15" t="str">
        <x:v>Bajo</x:v>
      </x:c>
      <x:c r="B302" s="15" t="n">
        <x:v>2034</x:v>
      </x:c>
      <x:c r="C302" s="15" t="str">
        <x:v>M6</x:v>
      </x:c>
      <x:c r="D302" s="15" t="str">
        <x:v>Vacunación y captación activa</x:v>
      </x:c>
      <x:c r="E302" s="15" t="str">
        <x:v>Recurrente</x:v>
      </x:c>
      <x:c r="F302" s="35" t="n">
        <x:f>Calendario!$I$5*Parametros!$C$40*Calendario!$I$11</x:f>
        <x:v>52.7</x:v>
      </x:c>
      <x:c r="G302" s="15" t="str">
        <x:v>€/residente</x:v>
      </x:c>
    </x:row>
    <x:row r="303">
      <x:c r="A303" s="15" t="str">
        <x:v>Bajo</x:v>
      </x:c>
      <x:c r="B303" s="15" t="n">
        <x:v>2034</x:v>
      </x:c>
      <x:c r="C303" s="15" t="str">
        <x:v>M6</x:v>
      </x:c>
      <x:c r="D303" s="15" t="str">
        <x:v>Escuela, comunidad y clima</x:v>
      </x:c>
      <x:c r="E303" s="15" t="str">
        <x:v>Recurrente</x:v>
      </x:c>
      <x:c r="F303" s="35" t="n">
        <x:f>Parametros!$C$64*Parametros!$C$41/1000000*Calendario!$I$11</x:f>
        <x:v>39.078</x:v>
      </x:c>
      <x:c r="G303" s="15" t="str">
        <x:v>€/centro AP</x:v>
      </x:c>
    </x:row>
    <x:row r="304">
      <x:c r="A304" s="15" t="str">
        <x:v>Bajo</x:v>
      </x:c>
      <x:c r="B304" s="15" t="n">
        <x:v>2034</x:v>
      </x:c>
      <x:c r="C304" s="15" t="str">
        <x:v>M6</x:v>
      </x:c>
      <x:c r="D304" s="15" t="str">
        <x:v>Evaluación y cribados</x:v>
      </x:c>
      <x:c r="E304" s="15" t="str">
        <x:v>Recurrente</x:v>
      </x:c>
      <x:c r="F304" s="35" t="n">
        <x:f>Parametros!$C$42*Calendario!$I$11</x:f>
        <x:v>25</x:v>
      </x:c>
      <x:c r="G304" s="15" t="str">
        <x:v>No duplica ampliación de mama ya aprobada</x:v>
      </x:c>
    </x:row>
    <x:row r="305">
      <x:c r="A305" s="15" t="str">
        <x:v>Bajo</x:v>
      </x:c>
      <x:c r="B305" s="15" t="n">
        <x:v>2034</x:v>
      </x:c>
      <x:c r="C305" s="15" t="str">
        <x:v>M6</x:v>
      </x:c>
      <x:c r="D305" s="15" t="str">
        <x:v>Descuento programas solapados</x:v>
      </x:c>
      <x:c r="E305" s="15" t="str">
        <x:v>Deducción</x:v>
      </x:c>
      <x:c r="F305" s="35" t="n">
        <x:f>-Parametros!$C$43*Calendario!$I$11</x:f>
        <x:v>-15</x:v>
      </x:c>
      <x:c r="G305" s="15" t="str">
        <x:v>Programas ya financiados</x:v>
      </x:c>
    </x:row>
    <x:row r="306">
      <x:c r="A306" s="15" t="str">
        <x:v>Bajo</x:v>
      </x:c>
      <x:c r="B306" s="15" t="n">
        <x:v>2034</x:v>
      </x:c>
      <x:c r="C306" s="15" t="str">
        <x:v>M7</x:v>
      </x:c>
      <x:c r="D306" s="15" t="str">
        <x:v>Cobertura bucodental adicional</x:v>
      </x:c>
      <x:c r="E306" s="15" t="str">
        <x:v>Recurrente</x:v>
      </x:c>
      <x:c r="F306" s="35" t="n">
        <x:f>((Calendario!$I$5*1000000)*0.135*MAX(0,Parametros!$C$44-0.304)+(Calendario!$I$5*1000000)*0.22*MAX(0,Parametros!$C$45-0.03)+350000*MAX(0,Parametros!$C$46-0.25)+1000000*MAX(0,Parametros!$C$47-0.20))*Parametros!$C$48/1000000*Calendario!$I$12</x:f>
        <x:v>200.91071000000002</x:v>
      </x:c>
      <x:c r="G306" s="15" t="str">
        <x:v>Solo cobertura sobre la línea base 2026; no suma otra vez los 60,058 M€</x:v>
      </x:c>
    </x:row>
    <x:row r="307">
      <x:c r="A307" s="15" t="str">
        <x:v>Bajo</x:v>
      </x:c>
      <x:c r="B307" s="15" t="n">
        <x:v>2034</x:v>
      </x:c>
      <x:c r="C307" s="15" t="str">
        <x:v>M7</x:v>
      </x:c>
      <x:c r="D307" s="15" t="str">
        <x:v>Unidades móviles - operación</x:v>
      </x:c>
      <x:c r="E307" s="15" t="str">
        <x:v>Recurrente</x:v>
      </x:c>
      <x:c r="F307" s="35" t="n">
        <x:f>Parametros!$C$49*300000/1000000*Calendario!$I$12</x:f>
        <x:v>18</x:v>
      </x:c>
      <x:c r="G307" s="15" t="str">
        <x:v>300.000 €/unidad/año</x:v>
      </x:c>
    </x:row>
    <x:row r="308">
      <x:c r="A308" s="15" t="str">
        <x:v>Bajo</x:v>
      </x:c>
      <x:c r="B308" s="15" t="n">
        <x:v>2034</x:v>
      </x:c>
      <x:c r="C308" s="15" t="str">
        <x:v>M7</x:v>
      </x:c>
      <x:c r="D308" s="15" t="str">
        <x:v>Unidades móviles - inversión</x:v>
      </x:c>
      <x:c r="E308" s="15" t="str">
        <x:v>Temporal</x:v>
      </x:c>
      <x:c r="F308" s="35" t="n">
        <x:f>0</x:f>
        <x:v>0</x:v>
      </x:c>
      <x:c r="G308" s="15" t="str">
        <x:v>250.000 €/unidad; 2027–2030</x:v>
      </x:c>
    </x:row>
    <x:row r="309">
      <x:c r="A309" s="15" t="str">
        <x:v>Bajo</x:v>
      </x:c>
      <x:c r="B309" s="15" t="n">
        <x:v>2034</x:v>
      </x:c>
      <x:c r="C309" s="15" t="str">
        <x:v>M7</x:v>
      </x:c>
      <x:c r="D309" s="15" t="str">
        <x:v>Transporte sanitario y ayudas</x:v>
      </x:c>
      <x:c r="E309" s="15" t="str">
        <x:v>Recurrente</x:v>
      </x:c>
      <x:c r="F309" s="35" t="n">
        <x:f>Parametros!$C$50*250/1000000*Calendario!$I$12</x:f>
        <x:v>12.5</x:v>
      </x:c>
      <x:c r="G309" s="15" t="str">
        <x:v>250 €/ayuda</x:v>
      </x:c>
    </x:row>
    <x:row r="310">
      <x:c r="A310" s="15" t="str">
        <x:v>Bajo</x:v>
      </x:c>
      <x:c r="B310" s="15" t="n">
        <x:v>2034</x:v>
      </x:c>
      <x:c r="C310" s="15" t="str">
        <x:v>M7</x:v>
      </x:c>
      <x:c r="D310" s="15" t="str">
        <x:v>Redes territoriales compartidas</x:v>
      </x:c>
      <x:c r="E310" s="15" t="str">
        <x:v>Recurrente</x:v>
      </x:c>
      <x:c r="F310" s="35" t="n">
        <x:f>Parametros!$C$51*Calendario!$I$12</x:f>
        <x:v>54</x:v>
      </x:c>
      <x:c r="G310" s="15" t="str">
        <x:v>18 territorios; editable</x:v>
      </x:c>
    </x:row>
    <x:row r="311">
      <x:c r="A311" s="15" t="str">
        <x:v>Bajo</x:v>
      </x:c>
      <x:c r="B311" s="15" t="n">
        <x:v>2034</x:v>
      </x:c>
      <x:c r="C311" s="15" t="str">
        <x:v>M7</x:v>
      </x:c>
      <x:c r="D311" s="15" t="str">
        <x:v>Fondo de cohesión ajustado</x:v>
      </x:c>
      <x:c r="E311" s="15" t="str">
        <x:v>Recurrente</x:v>
      </x:c>
      <x:c r="F311" s="35" t="n">
        <x:f>Parametros!$C$52*Calendario!$I$12</x:f>
        <x:v>100</x:v>
      </x:c>
      <x:c r="G311" s="15" t="str">
        <x:v>Envejecimiento, dispersión e insularidad</x:v>
      </x:c>
    </x:row>
    <x:row r="312">
      <x:c r="A312" s="15" t="str">
        <x:v>Bajo</x:v>
      </x:c>
      <x:c r="B312" s="15" t="n">
        <x:v>2034</x:v>
      </x:c>
      <x:c r="C312" s="15" t="str">
        <x:v>M7</x:v>
      </x:c>
      <x:c r="D312" s="15" t="str">
        <x:v>Evaluación de ampliación óptica</x:v>
      </x:c>
      <x:c r="E312" s="15" t="str">
        <x:v>Recurrente</x:v>
      </x:c>
      <x:c r="F312" s="35" t="n">
        <x:f>Parametros!$C$53*Calendario!$I$12</x:f>
        <x:v>3</x:v>
      </x:c>
      <x:c r="G312" s="15" t="str">
        <x:v>Plan Veo vigente queda en el escenario base</x:v>
      </x:c>
    </x:row>
    <x:row r="313">
      <x:c r="A313" s="15" t="str">
        <x:v>Bajo</x:v>
      </x:c>
      <x:c r="B313" s="15" t="n">
        <x:v>2034</x:v>
      </x:c>
      <x:c r="C313" s="15" t="str">
        <x:v>M8</x:v>
      </x:c>
      <x:c r="D313" s="15" t="str">
        <x:v>Interoperabilidad y acceso - inversión</x:v>
      </x:c>
      <x:c r="E313" s="15" t="str">
        <x:v>Temporal</x:v>
      </x:c>
      <x:c r="F313" s="35" t="n">
        <x:f>0</x:f>
        <x:v>0</x:v>
      </x:c>
      <x:c r="G313" s="15" t="str">
        <x:v>Centros AP + hospitales + plataforma; 2027–2030</x:v>
      </x:c>
    </x:row>
    <x:row r="314">
      <x:c r="A314" s="15" t="str">
        <x:v>Bajo</x:v>
      </x:c>
      <x:c r="B314" s="15" t="n">
        <x:v>2034</x:v>
      </x:c>
      <x:c r="C314" s="15" t="str">
        <x:v>M8</x:v>
      </x:c>
      <x:c r="D314" s="15" t="str">
        <x:v>Operación, seguridad y mantenimiento</x:v>
      </x:c>
      <x:c r="E314" s="15" t="str">
        <x:v>Recurrente</x:v>
      </x:c>
      <x:c r="F314" s="35" t="n">
        <x:f>((Parametros!$C$64*Parametros!$C$54+Parametros!$C$65*Parametros!$C$55)/1000000+Parametros!$C$56)*Parametros!$C$57</x:f>
        <x:v>46.089</x:v>
      </x:c>
      <x:c r="G314" s="15" t="str">
        <x:v>Porcentaje anual de inversión</x:v>
      </x:c>
    </x:row>
    <x:row r="315">
      <x:c r="A315" s="15" t="str">
        <x:v>Bajo</x:v>
      </x:c>
      <x:c r="B315" s="15" t="n">
        <x:v>2034</x:v>
      </x:c>
      <x:c r="C315" s="15" t="str">
        <x:v>M8</x:v>
      </x:c>
      <x:c r="D315" s="15" t="str">
        <x:v>Canal no digital</x:v>
      </x:c>
      <x:c r="E315" s="15" t="str">
        <x:v>Recurrente</x:v>
      </x:c>
      <x:c r="F315" s="35" t="n">
        <x:f>Parametros!$C$58*(Parametros!$C$74*Parametros!$C$66)/1000000*Calendario!$I$13</x:f>
        <x:v>6.471248039999999</x:v>
      </x:c>
      <x:c r="G315" s="15" t="str">
        <x:v>FTE de apoyo presencial/telefónico</x:v>
      </x:c>
    </x:row>
    <x:row r="316">
      <x:c r="A316" s="15" t="str">
        <x:v>Bajo</x:v>
      </x:c>
      <x:c r="B316" s="15" t="n">
        <x:v>2034</x:v>
      </x:c>
      <x:c r="C316" s="15" t="str">
        <x:v>M8</x:v>
      </x:c>
      <x:c r="D316" s="15" t="str">
        <x:v>Registro IA, auditorías y cuadro público</x:v>
      </x:c>
      <x:c r="E316" s="15" t="str">
        <x:v>Recurrente</x:v>
      </x:c>
      <x:c r="F316" s="35" t="n">
        <x:f>Parametros!$C$59*Calendario!$I$13</x:f>
        <x:v>15</x:v>
      </x:c>
      <x:c r="G316" s="15" t="str">
        <x:v>Gobernanza nacional y auditoría independiente</x:v>
      </x:c>
    </x:row>
    <x:row r="317">
      <x:c r="A317" s="15" t="str">
        <x:v>Bajo</x:v>
      </x:c>
      <x:c r="B317" s="15" t="n">
        <x:v>2035</x:v>
      </x:c>
      <x:c r="C317" s="15" t="str">
        <x:v>M1</x:v>
      </x:c>
      <x:c r="D317" s="15" t="str">
        <x:v>Personal multiprofesional</x:v>
      </x:c>
      <x:c r="E317" s="15" t="str">
        <x:v>Recurrente</x:v>
      </x:c>
      <x:c r="F317" s="35" t="n">
        <x:f>Calendario!$J$6*(Calendario!$J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J$5*10*Parametros!$C$6)*((Parametros!$C$72*Parametros!$C$66)+0.5*(Parametros!$C$75*Parametros!$C$66)+0.5*(Parametros!$C$73*Parametros!$C$66)))/1000000</x:f>
        <x:v>277.20170001819713</x:v>
      </x:c>
      <x:c r="G317" s="15" t="str">
        <x:v>SIAP 2024 + retribuciones 2026 + cupos editables</x:v>
      </x:c>
    </x:row>
    <x:row r="318">
      <x:c r="A318" s="15" t="str">
        <x:v>Bajo</x:v>
      </x:c>
      <x:c r="B318" s="15" t="n">
        <x:v>2035</x:v>
      </x:c>
      <x:c r="C318" s="15" t="str">
        <x:v>M1</x:v>
      </x:c>
      <x:c r="D318" s="15" t="str">
        <x:v>Diagnóstico y actividad</x:v>
      </x:c>
      <x:c r="E318" s="15" t="str">
        <x:v>Recurrente</x:v>
      </x:c>
      <x:c r="F318" s="35" t="n">
        <x:f>Calendario!$J$6*Calendario!$J$5*Parametros!$C$7</x:f>
        <x:v>158.7</x:v>
      </x:c>
      <x:c r="G318" s="15" t="str">
        <x:v>Hipótesis por residente</x:v>
      </x:c>
    </x:row>
    <x:row r="319">
      <x:c r="A319" s="15" t="str">
        <x:v>Bajo</x:v>
      </x:c>
      <x:c r="B319" s="15" t="n">
        <x:v>2035</x:v>
      </x:c>
      <x:c r="C319" s="15" t="str">
        <x:v>M1</x:v>
      </x:c>
      <x:c r="D319" s="15" t="str">
        <x:v>Espacios y equipos</x:v>
      </x:c>
      <x:c r="E319" s="15" t="str">
        <x:v>Temporal</x:v>
      </x:c>
      <x:c r="F319" s="35" t="n">
        <x:f>0</x:f>
        <x:v>0</x:v>
      </x:c>
      <x:c r="G319" s="15" t="str">
        <x:v>30.000 € por FTE incremental; 2027–2030</x:v>
      </x:c>
    </x:row>
    <x:row r="320">
      <x:c r="A320" s="15" t="str">
        <x:v>Bajo</x:v>
      </x:c>
      <x:c r="B320" s="15" t="n">
        <x:v>2035</x:v>
      </x:c>
      <x:c r="C320" s="15" t="str">
        <x:v>M1</x:v>
      </x:c>
      <x:c r="D320" s="15" t="str">
        <x:v>Mantenimiento</x:v>
      </x:c>
      <x:c r="E320" s="15" t="str">
        <x:v>Recurrente</x:v>
      </x:c>
      <x:c r="F320" s="35" t="n">
        <x:f>((((Parametros!$C$60/Parametros!$C$5)-Parametros!$C$61)+(Parametros!$C$61+Parametros!$C$62+((Parametros!$C$60/Parametros!$C$5)-Parametros!$C$61)-Parametros!$C$63)+(((Parametros!$C$60/Parametros!$C$5)-Parametros!$C$61)*0.5)+2*(Calendario!$J$5*10*Parametros!$C$6))*30000/1000000)*0.1</x:f>
        <x:v>15.820090384615376</x:v>
      </x:c>
      <x:c r="G320" s="15" t="str">
        <x:v>10% de inversión acumulada</x:v>
      </x:c>
    </x:row>
    <x:row r="321">
      <x:c r="A321" s="15" t="str">
        <x:v>Bajo</x:v>
      </x:c>
      <x:c r="B321" s="15" t="n">
        <x:v>2035</x:v>
      </x:c>
      <x:c r="C321" s="15" t="str">
        <x:v>M1</x:v>
      </x:c>
      <x:c r="D321" s="15" t="str">
        <x:v>Descuento programas existentes</x:v>
      </x:c>
      <x:c r="E321" s="15" t="str">
        <x:v>Deducción</x:v>
      </x:c>
      <x:c r="F321" s="35" t="n">
        <x:f>-Parametros!$C$8*Calendario!$J$6</x:f>
        <x:v>-60</x:v>
      </x:c>
      <x:c r="G321" s="15" t="str">
        <x:v>No duplicar Plan AP 2025–2027 / transferencias 2026</x:v>
      </x:c>
    </x:row>
    <x:row r="322">
      <x:c r="A322" s="15" t="str">
        <x:v>Bajo</x:v>
      </x:c>
      <x:c r="B322" s="15" t="n">
        <x:v>2035</x:v>
      </x:c>
      <x:c r="C322" s="15" t="str">
        <x:v>M2</x:v>
      </x:c>
      <x:c r="D322" s="15" t="str">
        <x:v>Absorción backlog 2025</x:v>
      </x:c>
      <x:c r="E322" s="15" t="str">
        <x:v>Temporal</x:v>
      </x:c>
      <x:c r="F322" s="35" t="n">
        <x:f>M2_Backlog!$H$12*Calendario!$J$14</x:f>
        <x:v>0</x:v>
      </x:c>
      <x:c r="G322" s="15" t="str">
        <x:v>SISLE dic-2025; reparto 2027–2030</x:v>
      </x:c>
    </x:row>
    <x:row r="323">
      <x:c r="A323" s="15" t="str">
        <x:v>Bajo</x:v>
      </x:c>
      <x:c r="B323" s="15" t="n">
        <x:v>2035</x:v>
      </x:c>
      <x:c r="C323" s="15" t="str">
        <x:v>M2</x:v>
      </x:c>
      <x:c r="D323" s="15" t="str">
        <x:v>Reserva estructural</x:v>
      </x:c>
      <x:c r="E323" s="15" t="str">
        <x:v>Recurrente</x:v>
      </x:c>
      <x:c r="F323" s="35" t="n">
        <x:f>M2_Backlog!$H$12*Parametros!$C$10*Calendario!$J$7</x:f>
        <x:v>66.23720386957645</x:v>
      </x:c>
      <x:c r="G323" s="15" t="str">
        <x:v>Hipótesis de capacidad de reserva; validar con entradas/salidas</x:v>
      </x:c>
    </x:row>
    <x:row r="324">
      <x:c r="A324" s="15" t="str">
        <x:v>Bajo</x:v>
      </x:c>
      <x:c r="B324" s="15" t="n">
        <x:v>2035</x:v>
      </x:c>
      <x:c r="C324" s="15" t="str">
        <x:v>M2</x:v>
      </x:c>
      <x:c r="D324" s="15" t="str">
        <x:v>Coordinación y transparencia</x:v>
      </x:c>
      <x:c r="E324" s="15" t="str">
        <x:v>Recurrente</x:v>
      </x:c>
      <x:c r="F324" s="35" t="n">
        <x:f>Parametros!$C$11*Calendario!$J$7</x:f>
        <x:v>36</x:v>
      </x:c>
      <x:c r="G324" s="15" t="str">
        <x:v>18 servicios de salud + nodo nacional</x:v>
      </x:c>
    </x:row>
    <x:row r="325">
      <x:c r="A325" s="15" t="str">
        <x:v>Bajo</x:v>
      </x:c>
      <x:c r="B325" s="15" t="n">
        <x:v>2035</x:v>
      </x:c>
      <x:c r="C325" s="15" t="str">
        <x:v>M2</x:v>
      </x:c>
      <x:c r="D325" s="15" t="str">
        <x:v>Alternativa pública y desplazamientos</x:v>
      </x:c>
      <x:c r="E325" s="15" t="str">
        <x:v>Recurrente</x:v>
      </x:c>
      <x:c r="F325" s="35" t="n">
        <x:f>Parametros!$C$12*Calendario!$J$7</x:f>
        <x:v>5</x:v>
      </x:c>
      <x:c r="G325" s="15" t="str">
        <x:v>Bolsa operativa anual</x:v>
      </x:c>
    </x:row>
    <x:row r="326">
      <x:c r="A326" s="15" t="str">
        <x:v>Bajo</x:v>
      </x:c>
      <x:c r="B326" s="15" t="n">
        <x:v>2035</x:v>
      </x:c>
      <x:c r="C326" s="15" t="str">
        <x:v>M3</x:v>
      </x:c>
      <x:c r="D326" s="15" t="str">
        <x:v>Plazas FSE adicionales activas</x:v>
      </x:c>
      <x:c r="E326" s="15" t="str">
        <x:v>Recurrente</x:v>
      </x:c>
      <x:c r="F326" s="35" t="n">
        <x:f>((M3_Personal!$F$13+M3_Personal!$F$23+M3_Personal!$F$33+M3_Personal!$F$43)*56000+(M3_Personal!$F$53+M3_Personal!$F$63+M3_Personal!$F$73)*41000)/1000000</x:f>
        <x:v>56.35</x:v>
      </x:c>
      <x:c r="G326" s="15" t="str">
        <x:v>Residente cargado + tutor; solo plazas sobre escenario base</x:v>
      </x:c>
    </x:row>
    <x:row r="327">
      <x:c r="A327" s="15" t="str">
        <x:v>Bajo</x:v>
      </x:c>
      <x:c r="B327" s="15" t="n">
        <x:v>2035</x:v>
      </x:c>
      <x:c r="C327" s="15" t="str">
        <x:v>M3</x:v>
      </x:c>
      <x:c r="D327" s="15" t="str">
        <x:v>Incentivos difícil cobertura</x:v>
      </x:c>
      <x:c r="E327" s="15" t="str">
        <x:v>Recurrente</x:v>
      </x:c>
      <x:c r="F327" s="35" t="n">
        <x:f>Parametros!$C$20*Parametros!$C$21/1000000*Calendario!$J$8</x:f>
        <x:v>40</x:v>
      </x:c>
      <x:c r="G327" s="15" t="str">
        <x:v>Puestos e incentivo editables</x:v>
      </x:c>
    </x:row>
    <x:row r="328">
      <x:c r="A328" s="15" t="str">
        <x:v>Bajo</x:v>
      </x:c>
      <x:c r="B328" s="15" t="n">
        <x:v>2035</x:v>
      </x:c>
      <x:c r="C328" s="15" t="str">
        <x:v>M3</x:v>
      </x:c>
      <x:c r="D328" s="15" t="str">
        <x:v>Homologación y evaluación</x:v>
      </x:c>
      <x:c r="E328" s="15" t="str">
        <x:v>Recurrente</x:v>
      </x:c>
      <x:c r="F328" s="35" t="n">
        <x:f>Parametros!$C$22*Calendario!$J$8</x:f>
        <x:v>12</x:v>
      </x:c>
      <x:c r="G328" s="15" t="str">
        <x:v>Unidades de tramitación y evaluación</x:v>
      </x:c>
    </x:row>
    <x:row r="329">
      <x:c r="A329" s="15" t="str">
        <x:v>Bajo</x:v>
      </x:c>
      <x:c r="B329" s="15" t="n">
        <x:v>2035</x:v>
      </x:c>
      <x:c r="C329" s="15" t="str">
        <x:v>M3</x:v>
      </x:c>
      <x:c r="D329" s="15" t="str">
        <x:v>Planificación, REPS y transparencia</x:v>
      </x:c>
      <x:c r="E329" s="15" t="str">
        <x:v>Recurrente</x:v>
      </x:c>
      <x:c r="F329" s="35" t="n">
        <x:f>Parametros!$C$23*Calendario!$J$8</x:f>
        <x:v>5</x:v>
      </x:c>
      <x:c r="G329" s="15" t="str">
        <x:v>Previsiones bienales y registro</x:v>
      </x:c>
    </x:row>
    <x:row r="330">
      <x:c r="A330" s="15" t="str">
        <x:v>Bajo</x:v>
      </x:c>
      <x:c r="B330" s="15" t="n">
        <x:v>2035</x:v>
      </x:c>
      <x:c r="C330" s="15" t="str">
        <x:v>M4</x:v>
      </x:c>
      <x:c r="D330" s="15" t="str">
        <x:v>Red comunitaria multidisciplinar</x:v>
      </x:c>
      <x:c r="E330" s="15" t="str">
        <x:v>Recurrente</x:v>
      </x:c>
      <x:c r="F330" s="35" t="n">
        <x:f>(Calendario!$J$9*(((Calendario!$J$5*10)*(Parametros!$C$24*(Parametros!$C$69*Parametros!$C$66)+Parametros!$C$25*(Parametros!$C$68*Parametros!$C$66)+Parametros!$C$26*(Parametros!$C$71*Parametros!$C$66)+Parametros!$C$27*(Parametros!$C$73*Parametros!$C$66))/1000000)+((Calendario!$J$5*4*Parametros!$C$28)*((Parametros!$C$69*Parametros!$C$66)+0.5*(Parametros!$C$68*Parametros!$C$66)+(Parametros!$C$71*Parametros!$C$66)+0.5*(Parametros!$C$73*Parametros!$C$66))/1000000)))</x:f>
        <x:v>120.07497465738001</x:v>
      </x:c>
      <x:c r="G330" s="15" t="str">
        <x:v>Módulos por población; equipo completo</x:v>
      </x:c>
    </x:row>
    <x:row r="331">
      <x:c r="A331" s="15" t="str">
        <x:v>Bajo</x:v>
      </x:c>
      <x:c r="B331" s="15" t="n">
        <x:v>2035</x:v>
      </x:c>
      <x:c r="C331" s="15" t="str">
        <x:v>M4</x:v>
      </x:c>
      <x:c r="D331" s="15" t="str">
        <x:v>Espacios, grupos y equipamiento</x:v>
      </x:c>
      <x:c r="E331" s="15" t="str">
        <x:v>Recurrente</x:v>
      </x:c>
      <x:c r="F331" s="35" t="n">
        <x:f>(Calendario!$J$9*(((Calendario!$J$5*10)*(Parametros!$C$24*(Parametros!$C$69*Parametros!$C$66)+Parametros!$C$25*(Parametros!$C$68*Parametros!$C$66)+Parametros!$C$26*(Parametros!$C$71*Parametros!$C$66)+Parametros!$C$27*(Parametros!$C$73*Parametros!$C$66))/1000000)+((Calendario!$J$5*4*Parametros!$C$28)*((Parametros!$C$69*Parametros!$C$66)+0.5*(Parametros!$C$68*Parametros!$C$66)+(Parametros!$C$71*Parametros!$C$66)+0.5*(Parametros!$C$73*Parametros!$C$66))/1000000)))*Parametros!$C$30</x:f>
        <x:v>12.007497465738002</x:v>
      </x:c>
      <x:c r="G331" s="15" t="str">
        <x:v>Porcentaje de personal</x:v>
      </x:c>
    </x:row>
    <x:row r="332">
      <x:c r="A332" s="15" t="str">
        <x:v>Bajo</x:v>
      </x:c>
      <x:c r="B332" s="15" t="n">
        <x:v>2035</x:v>
      </x:c>
      <x:c r="C332" s="15" t="str">
        <x:v>M4</x:v>
      </x:c>
      <x:c r="D332" s="15" t="str">
        <x:v>Crisis, infancia, adicciones y continuidad</x:v>
      </x:c>
      <x:c r="E332" s="15" t="str">
        <x:v>Recurrente</x:v>
      </x:c>
      <x:c r="F332" s="35" t="n">
        <x:f>Parametros!$C$29*Calendario!$J$9</x:f>
        <x:v>50</x:v>
      </x:c>
      <x:c r="G332" s="15" t="str">
        <x:v>Bolsa programática anual</x:v>
      </x:c>
    </x:row>
    <x:row r="333">
      <x:c r="A333" s="15" t="str">
        <x:v>Bajo</x:v>
      </x:c>
      <x:c r="B333" s="15" t="n">
        <x:v>2035</x:v>
      </x:c>
      <x:c r="C333" s="15" t="str">
        <x:v>M4</x:v>
      </x:c>
      <x:c r="D333" s="15" t="str">
        <x:v>Descuento Plan Salud Mental vigente</x:v>
      </x:c>
      <x:c r="E333" s="15" t="str">
        <x:v>Deducción</x:v>
      </x:c>
      <x:c r="F333" s="35" t="n">
        <x:f>-39*Calendario!$J$9</x:f>
        <x:v>-39</x:v>
      </x:c>
      <x:c r="G333" s="15" t="str">
        <x:v>Plan de Acción 2025–2027: 39 M€/año consolidados</x:v>
      </x:c>
    </x:row>
    <x:row r="334">
      <x:c r="A334" s="15" t="str">
        <x:v>Bajo</x:v>
      </x:c>
      <x:c r="B334" s="15" t="n">
        <x:v>2035</x:v>
      </x:c>
      <x:c r="C334" s="15" t="str">
        <x:v>M5</x:v>
      </x:c>
      <x:c r="D334" s="15" t="str">
        <x:v>Equipos de atención en casa</x:v>
      </x:c>
      <x:c r="E334" s="15" t="str">
        <x:v>Recurrente</x:v>
      </x:c>
      <x:c r="F334" s="35" t="n">
        <x:f>(Calendario!$J$5*10*Parametros!$C$31)*(0.5*(Parametros!$C$76*Parametros!$C$66)+1.5*(Parametros!$C$70*Parametros!$C$66)+0.5*(Parametros!$C$72*Parametros!$C$66)+0.5*(Parametros!$C$73*Parametros!$C$66)+0.5*(Parametros!$C$74*Parametros!$C$66))/1000000*Calendario!$J$10</x:f>
        <x:v>70.2041558184</x:v>
      </x:c>
      <x:c r="G334" s="15" t="str">
        <x:v>Módulos por 100.000 habitantes</x:v>
      </x:c>
    </x:row>
    <x:row r="335">
      <x:c r="A335" s="15" t="str">
        <x:v>Bajo</x:v>
      </x:c>
      <x:c r="B335" s="15" t="n">
        <x:v>2035</x:v>
      </x:c>
      <x:c r="C335" s="15" t="str">
        <x:v>M5</x:v>
      </x:c>
      <x:c r="D335" s="15" t="str">
        <x:v>Telemonitorización con alternativa</x:v>
      </x:c>
      <x:c r="E335" s="15" t="str">
        <x:v>Recurrente</x:v>
      </x:c>
      <x:c r="F335" s="35" t="n">
        <x:f>Calendario!$J$5*1000000*Parametros!$C$32*Parametros!$C$33/1000000*Calendario!$J$10</x:f>
        <x:v>52.9</x:v>
      </x:c>
      <x:c r="G335" s="15" t="str">
        <x:v>Población cubierta × coste anual</x:v>
      </x:c>
    </x:row>
    <x:row r="336">
      <x:c r="A336" s="15" t="str">
        <x:v>Bajo</x:v>
      </x:c>
      <x:c r="B336" s="15" t="n">
        <x:v>2035</x:v>
      </x:c>
      <x:c r="C336" s="15" t="str">
        <x:v>M5</x:v>
      </x:c>
      <x:c r="D336" s="15" t="str">
        <x:v>Plan único y coordinación</x:v>
      </x:c>
      <x:c r="E336" s="15" t="str">
        <x:v>Recurrente</x:v>
      </x:c>
      <x:c r="F336" s="35" t="n">
        <x:f>Parametros!$C$64*Parametros!$C$34/1000000*Calendario!$J$10</x:f>
        <x:v>39.078</x:v>
      </x:c>
      <x:c r="G336" s="15" t="str">
        <x:v>13.026 centros y consultorios AP</x:v>
      </x:c>
    </x:row>
    <x:row r="337">
      <x:c r="A337" s="15" t="str">
        <x:v>Bajo</x:v>
      </x:c>
      <x:c r="B337" s="15" t="n">
        <x:v>2035</x:v>
      </x:c>
      <x:c r="C337" s="15" t="str">
        <x:v>M5</x:v>
      </x:c>
      <x:c r="D337" s="15" t="str">
        <x:v>Apoyo y respiro a cuidadores</x:v>
      </x:c>
      <x:c r="E337" s="15" t="str">
        <x:v>Recurrente</x:v>
      </x:c>
      <x:c r="F337" s="35" t="n">
        <x:f>Parametros!$C$35*Parametros!$C$36/1000000*Calendario!$J$10</x:f>
        <x:v>20</x:v>
      </x:c>
      <x:c r="G337" s="15" t="str">
        <x:v>Episodios anuales</x:v>
      </x:c>
    </x:row>
    <x:row r="338">
      <x:c r="A338" s="15" t="str">
        <x:v>Bajo</x:v>
      </x:c>
      <x:c r="B338" s="15" t="n">
        <x:v>2035</x:v>
      </x:c>
      <x:c r="C338" s="15" t="str">
        <x:v>M5</x:v>
      </x:c>
      <x:c r="D338" s="15" t="str">
        <x:v>Completar equipos paliativos</x:v>
      </x:c>
      <x:c r="E338" s="15" t="str">
        <x:v>Recurrente</x:v>
      </x:c>
      <x:c r="F338" s="35" t="n">
        <x:f>Parametros!$C$37*0.5*((Parametros!$C$69*Parametros!$C$66)+(Parametros!$C$73*Parametros!$C$66))/1000000*Calendario!$J$10</x:f>
        <x:v>4.671523928</x:v>
      </x:c>
      <x:c r="G338" s="15" t="str">
        <x:v>Brecha frente a equipos completos; hipótesis editable</x:v>
      </x:c>
    </x:row>
    <x:row r="339">
      <x:c r="A339" s="15" t="str">
        <x:v>Bajo</x:v>
      </x:c>
      <x:c r="B339" s="15" t="n">
        <x:v>2035</x:v>
      </x:c>
      <x:c r="C339" s="15" t="str">
        <x:v>M6</x:v>
      </x:c>
      <x:c r="D339" s="15" t="str">
        <x:v>Equipos territoriales de salud pública</x:v>
      </x:c>
      <x:c r="E339" s="15" t="str">
        <x:v>Recurrente</x:v>
      </x:c>
      <x:c r="F339" s="35" t="n">
        <x:f>(Calendario!$J$5*10*Parametros!$C$38)*((Parametros!$C$75*Parametros!$C$66)+(Parametros!$C$70*Parametros!$C$66)+(Parametros!$C$74*Parametros!$C$66))/1000000*Calendario!$J$11</x:f>
        <x:v>60.196155358575005</x:v>
      </x:c>
      <x:c r="G339" s="15" t="str">
        <x:v>Módulo: técnico + enfermería + datos/administración</x:v>
      </x:c>
    </x:row>
    <x:row r="340">
      <x:c r="A340" s="15" t="str">
        <x:v>Bajo</x:v>
      </x:c>
      <x:c r="B340" s="15" t="n">
        <x:v>2035</x:v>
      </x:c>
      <x:c r="C340" s="15" t="str">
        <x:v>M6</x:v>
      </x:c>
      <x:c r="D340" s="15" t="str">
        <x:v>Programas comunitarios de prevención</x:v>
      </x:c>
      <x:c r="E340" s="15" t="str">
        <x:v>Recurrente</x:v>
      </x:c>
      <x:c r="F340" s="35" t="n">
        <x:f>Calendario!$J$5*Parametros!$C$39*Calendario!$J$11</x:f>
        <x:v>158.7</x:v>
      </x:c>
      <x:c r="G340" s="15" t="str">
        <x:v>€/residente</x:v>
      </x:c>
    </x:row>
    <x:row r="341">
      <x:c r="A341" s="15" t="str">
        <x:v>Bajo</x:v>
      </x:c>
      <x:c r="B341" s="15" t="n">
        <x:v>2035</x:v>
      </x:c>
      <x:c r="C341" s="15" t="str">
        <x:v>M6</x:v>
      </x:c>
      <x:c r="D341" s="15" t="str">
        <x:v>Vacunación y captación activa</x:v>
      </x:c>
      <x:c r="E341" s="15" t="str">
        <x:v>Recurrente</x:v>
      </x:c>
      <x:c r="F341" s="35" t="n">
        <x:f>Calendario!$J$5*Parametros!$C$40*Calendario!$J$11</x:f>
        <x:v>52.9</x:v>
      </x:c>
      <x:c r="G341" s="15" t="str">
        <x:v>€/residente</x:v>
      </x:c>
    </x:row>
    <x:row r="342">
      <x:c r="A342" s="15" t="str">
        <x:v>Bajo</x:v>
      </x:c>
      <x:c r="B342" s="15" t="n">
        <x:v>2035</x:v>
      </x:c>
      <x:c r="C342" s="15" t="str">
        <x:v>M6</x:v>
      </x:c>
      <x:c r="D342" s="15" t="str">
        <x:v>Escuela, comunidad y clima</x:v>
      </x:c>
      <x:c r="E342" s="15" t="str">
        <x:v>Recurrente</x:v>
      </x:c>
      <x:c r="F342" s="35" t="n">
        <x:f>Parametros!$C$64*Parametros!$C$41/1000000*Calendario!$J$11</x:f>
        <x:v>39.078</x:v>
      </x:c>
      <x:c r="G342" s="15" t="str">
        <x:v>€/centro AP</x:v>
      </x:c>
    </x:row>
    <x:row r="343">
      <x:c r="A343" s="15" t="str">
        <x:v>Bajo</x:v>
      </x:c>
      <x:c r="B343" s="15" t="n">
        <x:v>2035</x:v>
      </x:c>
      <x:c r="C343" s="15" t="str">
        <x:v>M6</x:v>
      </x:c>
      <x:c r="D343" s="15" t="str">
        <x:v>Evaluación y cribados</x:v>
      </x:c>
      <x:c r="E343" s="15" t="str">
        <x:v>Recurrente</x:v>
      </x:c>
      <x:c r="F343" s="35" t="n">
        <x:f>Parametros!$C$42*Calendario!$J$11</x:f>
        <x:v>25</x:v>
      </x:c>
      <x:c r="G343" s="15" t="str">
        <x:v>No duplica ampliación de mama ya aprobada</x:v>
      </x:c>
    </x:row>
    <x:row r="344">
      <x:c r="A344" s="15" t="str">
        <x:v>Bajo</x:v>
      </x:c>
      <x:c r="B344" s="15" t="n">
        <x:v>2035</x:v>
      </x:c>
      <x:c r="C344" s="15" t="str">
        <x:v>M6</x:v>
      </x:c>
      <x:c r="D344" s="15" t="str">
        <x:v>Descuento programas solapados</x:v>
      </x:c>
      <x:c r="E344" s="15" t="str">
        <x:v>Deducción</x:v>
      </x:c>
      <x:c r="F344" s="35" t="n">
        <x:f>-Parametros!$C$43*Calendario!$J$11</x:f>
        <x:v>-15</x:v>
      </x:c>
      <x:c r="G344" s="15" t="str">
        <x:v>Programas ya financiados</x:v>
      </x:c>
    </x:row>
    <x:row r="345">
      <x:c r="A345" s="15" t="str">
        <x:v>Bajo</x:v>
      </x:c>
      <x:c r="B345" s="15" t="n">
        <x:v>2035</x:v>
      </x:c>
      <x:c r="C345" s="15" t="str">
        <x:v>M7</x:v>
      </x:c>
      <x:c r="D345" s="15" t="str">
        <x:v>Cobertura bucodental adicional</x:v>
      </x:c>
      <x:c r="E345" s="15" t="str">
        <x:v>Recurrente</x:v>
      </x:c>
      <x:c r="F345" s="35" t="n">
        <x:f>((Calendario!$J$5*1000000)*0.135*MAX(0,Parametros!$C$44-0.304)+(Calendario!$J$5*1000000)*0.22*MAX(0,Parametros!$C$45-0.03)+350000*MAX(0,Parametros!$C$46-0.25)+1000000*MAX(0,Parametros!$C$47-0.20))*Parametros!$C$48/1000000*Calendario!$J$12</x:f>
        <x:v>201.61317000000003</x:v>
      </x:c>
      <x:c r="G345" s="15" t="str">
        <x:v>Solo cobertura sobre la línea base 2026; no suma otra vez los 60,058 M€</x:v>
      </x:c>
    </x:row>
    <x:row r="346">
      <x:c r="A346" s="15" t="str">
        <x:v>Bajo</x:v>
      </x:c>
      <x:c r="B346" s="15" t="n">
        <x:v>2035</x:v>
      </x:c>
      <x:c r="C346" s="15" t="str">
        <x:v>M7</x:v>
      </x:c>
      <x:c r="D346" s="15" t="str">
        <x:v>Unidades móviles - operación</x:v>
      </x:c>
      <x:c r="E346" s="15" t="str">
        <x:v>Recurrente</x:v>
      </x:c>
      <x:c r="F346" s="35" t="n">
        <x:f>Parametros!$C$49*300000/1000000*Calendario!$J$12</x:f>
        <x:v>18</x:v>
      </x:c>
      <x:c r="G346" s="15" t="str">
        <x:v>300.000 €/unidad/año</x:v>
      </x:c>
    </x:row>
    <x:row r="347">
      <x:c r="A347" s="15" t="str">
        <x:v>Bajo</x:v>
      </x:c>
      <x:c r="B347" s="15" t="n">
        <x:v>2035</x:v>
      </x:c>
      <x:c r="C347" s="15" t="str">
        <x:v>M7</x:v>
      </x:c>
      <x:c r="D347" s="15" t="str">
        <x:v>Unidades móviles - inversión</x:v>
      </x:c>
      <x:c r="E347" s="15" t="str">
        <x:v>Temporal</x:v>
      </x:c>
      <x:c r="F347" s="35" t="n">
        <x:f>0</x:f>
        <x:v>0</x:v>
      </x:c>
      <x:c r="G347" s="15" t="str">
        <x:v>250.000 €/unidad; 2027–2030</x:v>
      </x:c>
    </x:row>
    <x:row r="348">
      <x:c r="A348" s="15" t="str">
        <x:v>Bajo</x:v>
      </x:c>
      <x:c r="B348" s="15" t="n">
        <x:v>2035</x:v>
      </x:c>
      <x:c r="C348" s="15" t="str">
        <x:v>M7</x:v>
      </x:c>
      <x:c r="D348" s="15" t="str">
        <x:v>Transporte sanitario y ayudas</x:v>
      </x:c>
      <x:c r="E348" s="15" t="str">
        <x:v>Recurrente</x:v>
      </x:c>
      <x:c r="F348" s="35" t="n">
        <x:f>Parametros!$C$50*250/1000000*Calendario!$J$12</x:f>
        <x:v>12.5</x:v>
      </x:c>
      <x:c r="G348" s="15" t="str">
        <x:v>250 €/ayuda</x:v>
      </x:c>
    </x:row>
    <x:row r="349">
      <x:c r="A349" s="15" t="str">
        <x:v>Bajo</x:v>
      </x:c>
      <x:c r="B349" s="15" t="n">
        <x:v>2035</x:v>
      </x:c>
      <x:c r="C349" s="15" t="str">
        <x:v>M7</x:v>
      </x:c>
      <x:c r="D349" s="15" t="str">
        <x:v>Redes territoriales compartidas</x:v>
      </x:c>
      <x:c r="E349" s="15" t="str">
        <x:v>Recurrente</x:v>
      </x:c>
      <x:c r="F349" s="35" t="n">
        <x:f>Parametros!$C$51*Calendario!$J$12</x:f>
        <x:v>54</x:v>
      </x:c>
      <x:c r="G349" s="15" t="str">
        <x:v>18 territorios; editable</x:v>
      </x:c>
    </x:row>
    <x:row r="350">
      <x:c r="A350" s="15" t="str">
        <x:v>Bajo</x:v>
      </x:c>
      <x:c r="B350" s="15" t="n">
        <x:v>2035</x:v>
      </x:c>
      <x:c r="C350" s="15" t="str">
        <x:v>M7</x:v>
      </x:c>
      <x:c r="D350" s="15" t="str">
        <x:v>Fondo de cohesión ajustado</x:v>
      </x:c>
      <x:c r="E350" s="15" t="str">
        <x:v>Recurrente</x:v>
      </x:c>
      <x:c r="F350" s="35" t="n">
        <x:f>Parametros!$C$52*Calendario!$J$12</x:f>
        <x:v>100</x:v>
      </x:c>
      <x:c r="G350" s="15" t="str">
        <x:v>Envejecimiento, dispersión e insularidad</x:v>
      </x:c>
    </x:row>
    <x:row r="351">
      <x:c r="A351" s="15" t="str">
        <x:v>Bajo</x:v>
      </x:c>
      <x:c r="B351" s="15" t="n">
        <x:v>2035</x:v>
      </x:c>
      <x:c r="C351" s="15" t="str">
        <x:v>M7</x:v>
      </x:c>
      <x:c r="D351" s="15" t="str">
        <x:v>Evaluación de ampliación óptica</x:v>
      </x:c>
      <x:c r="E351" s="15" t="str">
        <x:v>Recurrente</x:v>
      </x:c>
      <x:c r="F351" s="35" t="n">
        <x:f>Parametros!$C$53*Calendario!$J$12</x:f>
        <x:v>3</x:v>
      </x:c>
      <x:c r="G351" s="15" t="str">
        <x:v>Plan Veo vigente queda en el escenario base</x:v>
      </x:c>
    </x:row>
    <x:row r="352">
      <x:c r="A352" s="15" t="str">
        <x:v>Bajo</x:v>
      </x:c>
      <x:c r="B352" s="15" t="n">
        <x:v>2035</x:v>
      </x:c>
      <x:c r="C352" s="15" t="str">
        <x:v>M8</x:v>
      </x:c>
      <x:c r="D352" s="15" t="str">
        <x:v>Interoperabilidad y acceso - inversión</x:v>
      </x:c>
      <x:c r="E352" s="15" t="str">
        <x:v>Temporal</x:v>
      </x:c>
      <x:c r="F352" s="35" t="n">
        <x:f>0</x:f>
        <x:v>0</x:v>
      </x:c>
      <x:c r="G352" s="15" t="str">
        <x:v>Centros AP + hospitales + plataforma; 2027–2030</x:v>
      </x:c>
    </x:row>
    <x:row r="353">
      <x:c r="A353" s="15" t="str">
        <x:v>Bajo</x:v>
      </x:c>
      <x:c r="B353" s="15" t="n">
        <x:v>2035</x:v>
      </x:c>
      <x:c r="C353" s="15" t="str">
        <x:v>M8</x:v>
      </x:c>
      <x:c r="D353" s="15" t="str">
        <x:v>Operación, seguridad y mantenimiento</x:v>
      </x:c>
      <x:c r="E353" s="15" t="str">
        <x:v>Recurrente</x:v>
      </x:c>
      <x:c r="F353" s="35" t="n">
        <x:f>((Parametros!$C$64*Parametros!$C$54+Parametros!$C$65*Parametros!$C$55)/1000000+Parametros!$C$56)*Parametros!$C$57</x:f>
        <x:v>46.089</x:v>
      </x:c>
      <x:c r="G353" s="15" t="str">
        <x:v>Porcentaje anual de inversión</x:v>
      </x:c>
    </x:row>
    <x:row r="354">
      <x:c r="A354" s="15" t="str">
        <x:v>Bajo</x:v>
      </x:c>
      <x:c r="B354" s="15" t="n">
        <x:v>2035</x:v>
      </x:c>
      <x:c r="C354" s="15" t="str">
        <x:v>M8</x:v>
      </x:c>
      <x:c r="D354" s="15" t="str">
        <x:v>Canal no digital</x:v>
      </x:c>
      <x:c r="E354" s="15" t="str">
        <x:v>Recurrente</x:v>
      </x:c>
      <x:c r="F354" s="35" t="n">
        <x:f>Parametros!$C$58*(Parametros!$C$74*Parametros!$C$66)/1000000*Calendario!$J$13</x:f>
        <x:v>6.471248039999999</x:v>
      </x:c>
      <x:c r="G354" s="15" t="str">
        <x:v>FTE de apoyo presencial/telefónico</x:v>
      </x:c>
    </x:row>
    <x:row r="355">
      <x:c r="A355" s="15" t="str">
        <x:v>Bajo</x:v>
      </x:c>
      <x:c r="B355" s="15" t="n">
        <x:v>2035</x:v>
      </x:c>
      <x:c r="C355" s="15" t="str">
        <x:v>M8</x:v>
      </x:c>
      <x:c r="D355" s="15" t="str">
        <x:v>Registro IA, auditorías y cuadro público</x:v>
      </x:c>
      <x:c r="E355" s="15" t="str">
        <x:v>Recurrente</x:v>
      </x:c>
      <x:c r="F355" s="35" t="n">
        <x:f>Parametros!$C$59*Calendario!$J$13</x:f>
        <x:v>15</x:v>
      </x:c>
      <x:c r="G355" s="15" t="str">
        <x:v>Gobernanza nacional y auditoría independiente</x:v>
      </x:c>
    </x:row>
    <x:row r="356">
      <x:c r="A356" s="15" t="str">
        <x:v>Bajo</x:v>
      </x:c>
      <x:c r="B356" s="15" t="n">
        <x:v>2036</x:v>
      </x:c>
      <x:c r="C356" s="15" t="str">
        <x:v>M1</x:v>
      </x:c>
      <x:c r="D356" s="15" t="str">
        <x:v>Personal multiprofesional</x:v>
      </x:c>
      <x:c r="E356" s="15" t="str">
        <x:v>Recurrente</x:v>
      </x:c>
      <x:c r="F356" s="35" t="n">
        <x:f>Calendario!$K$6*(Calendario!$K$5/52.1)*(((Parametros!$C$60/Parametros!$C$5)-Parametros!$C$61)*(Parametros!$C$67*Parametros!$C$66)+(Parametros!$C$61+Parametros!$C$62+((Parametros!$C$60/Parametros!$C$5)-Parametros!$C$61)-Parametros!$C$63)*(Parametros!$C$70*Parametros!$C$66)+(((Parametros!$C$60/Parametros!$C$5)-Parametros!$C$61)*0.5)*(Parametros!$C$74*Parametros!$C$66)+(Calendario!$K$5*10*Parametros!$C$6)*((Parametros!$C$72*Parametros!$C$66)+0.5*(Parametros!$C$75*Parametros!$C$66)+0.5*(Parametros!$C$73*Parametros!$C$66)))/1000000</x:f>
        <x:v>278.4094377132388</x:v>
      </x:c>
      <x:c r="G356" s="15" t="str">
        <x:v>SIAP 2024 + retribuciones 2026 + cupos editables</x:v>
      </x:c>
    </x:row>
    <x:row r="357">
      <x:c r="A357" s="15" t="str">
        <x:v>Bajo</x:v>
      </x:c>
      <x:c r="B357" s="15" t="n">
        <x:v>2036</x:v>
      </x:c>
      <x:c r="C357" s="15" t="str">
        <x:v>M1</x:v>
      </x:c>
      <x:c r="D357" s="15" t="str">
        <x:v>Diagnóstico y actividad</x:v>
      </x:c>
      <x:c r="E357" s="15" t="str">
        <x:v>Recurrente</x:v>
      </x:c>
      <x:c r="F357" s="35" t="n">
        <x:f>Calendario!$K$6*Calendario!$K$5*Parametros!$C$7</x:f>
        <x:v>159.3</x:v>
      </x:c>
      <x:c r="G357" s="15" t="str">
        <x:v>Hipótesis por residente</x:v>
      </x:c>
    </x:row>
    <x:row r="358">
      <x:c r="A358" s="15" t="str">
        <x:v>Bajo</x:v>
      </x:c>
      <x:c r="B358" s="15" t="n">
        <x:v>2036</x:v>
      </x:c>
      <x:c r="C358" s="15" t="str">
        <x:v>M1</x:v>
      </x:c>
      <x:c r="D358" s="15" t="str">
        <x:v>Espacios y equipos</x:v>
      </x:c>
      <x:c r="E358" s="15" t="str">
        <x:v>Temporal</x:v>
      </x:c>
      <x:c r="F358" s="35" t="n">
        <x:f>0</x:f>
        <x:v>0</x:v>
      </x:c>
      <x:c r="G358" s="15" t="str">
        <x:v>30.000 € por FTE incremental; 2027–2030</x:v>
      </x:c>
    </x:row>
    <x:row r="359">
      <x:c r="A359" s="15" t="str">
        <x:v>Bajo</x:v>
      </x:c>
      <x:c r="B359" s="15" t="n">
        <x:v>2036</x:v>
      </x:c>
      <x:c r="C359" s="15" t="str">
        <x:v>M1</x:v>
      </x:c>
      <x:c r="D359" s="15" t="str">
        <x:v>Mantenimiento</x:v>
      </x:c>
      <x:c r="E359" s="15" t="str">
        <x:v>Recurrente</x:v>
      </x:c>
      <x:c r="F359" s="35" t="n">
        <x:f>((((Parametros!$C$60/Parametros!$C$5)-Parametros!$C$61)+(Parametros!$C$61+Parametros!$C$62+((Parametros!$C$60/Parametros!$C$5)-Parametros!$C$61)-Parametros!$C$63)+(((Parametros!$C$60/Parametros!$C$5)-Parametros!$C$61)*0.5)+2*(Calendario!$K$5*10*Parametros!$C$6))*30000/1000000)*0.1</x:f>
        <x:v>15.829090384615373</x:v>
      </x:c>
      <x:c r="G359" s="15" t="str">
        <x:v>10% de inversión acumulada</x:v>
      </x:c>
    </x:row>
    <x:row r="360">
      <x:c r="A360" s="15" t="str">
        <x:v>Bajo</x:v>
      </x:c>
      <x:c r="B360" s="15" t="n">
        <x:v>2036</x:v>
      </x:c>
      <x:c r="C360" s="15" t="str">
        <x:v>M1</x:v>
      </x:c>
      <x:c r="D360" s="15" t="str">
        <x:v>Descuento programas existentes</x:v>
      </x:c>
      <x:c r="E360" s="15" t="str">
        <x:v>Deducción</x:v>
      </x:c>
      <x:c r="F360" s="35" t="n">
        <x:f>-Parametros!$C$8*Calendario!$K$6</x:f>
        <x:v>-60</x:v>
      </x:c>
      <x:c r="G360" s="15" t="str">
        <x:v>No duplicar Plan AP 2025–2027 / transferencias 2026</x:v>
      </x:c>
    </x:row>
    <x:row r="361">
      <x:c r="A361" s="15" t="str">
        <x:v>Bajo</x:v>
      </x:c>
      <x:c r="B361" s="15" t="n">
        <x:v>2036</x:v>
      </x:c>
      <x:c r="C361" s="15" t="str">
        <x:v>M2</x:v>
      </x:c>
      <x:c r="D361" s="15" t="str">
        <x:v>Absorción backlog 2025</x:v>
      </x:c>
      <x:c r="E361" s="15" t="str">
        <x:v>Temporal</x:v>
      </x:c>
      <x:c r="F361" s="35" t="n">
        <x:f>M2_Backlog!$H$12*Calendario!$K$14</x:f>
        <x:v>0</x:v>
      </x:c>
      <x:c r="G361" s="15" t="str">
        <x:v>SISLE dic-2025; reparto 2027–2030</x:v>
      </x:c>
    </x:row>
    <x:row r="362">
      <x:c r="A362" s="15" t="str">
        <x:v>Bajo</x:v>
      </x:c>
      <x:c r="B362" s="15" t="n">
        <x:v>2036</x:v>
      </x:c>
      <x:c r="C362" s="15" t="str">
        <x:v>M2</x:v>
      </x:c>
      <x:c r="D362" s="15" t="str">
        <x:v>Reserva estructural</x:v>
      </x:c>
      <x:c r="E362" s="15" t="str">
        <x:v>Recurrente</x:v>
      </x:c>
      <x:c r="F362" s="35" t="n">
        <x:f>M2_Backlog!$H$12*Parametros!$C$10*Calendario!$K$7</x:f>
        <x:v>66.23720386957645</x:v>
      </x:c>
      <x:c r="G362" s="15" t="str">
        <x:v>Hipótesis de capacidad de reserva; validar con entradas/salidas</x:v>
      </x:c>
    </x:row>
    <x:row r="363">
      <x:c r="A363" s="15" t="str">
        <x:v>Bajo</x:v>
      </x:c>
      <x:c r="B363" s="15" t="n">
        <x:v>2036</x:v>
      </x:c>
      <x:c r="C363" s="15" t="str">
        <x:v>M2</x:v>
      </x:c>
      <x:c r="D363" s="15" t="str">
        <x:v>Coordinación y transparencia</x:v>
      </x:c>
      <x:c r="E363" s="15" t="str">
        <x:v>Recurrente</x:v>
      </x:c>
      <x:c r="F363" s="35" t="n">
        <x:f>Parametros!$C$11*Calendario!$K$7</x:f>
        <x:v>36</x:v>
      </x:c>
      <x:c r="G363" s="15" t="str">
        <x:v>18 servicios de salud + nodo nacional</x:v>
      </x:c>
    </x:row>
    <x:row r="364">
      <x:c r="A364" s="15" t="str">
        <x:v>Bajo</x:v>
      </x:c>
      <x:c r="B364" s="15" t="n">
        <x:v>2036</x:v>
      </x:c>
      <x:c r="C364" s="15" t="str">
        <x:v>M2</x:v>
      </x:c>
      <x:c r="D364" s="15" t="str">
        <x:v>Alternativa pública y desplazamientos</x:v>
      </x:c>
      <x:c r="E364" s="15" t="str">
        <x:v>Recurrente</x:v>
      </x:c>
      <x:c r="F364" s="35" t="n">
        <x:f>Parametros!$C$12*Calendario!$K$7</x:f>
        <x:v>5</x:v>
      </x:c>
      <x:c r="G364" s="15" t="str">
        <x:v>Bolsa operativa anual</x:v>
      </x:c>
    </x:row>
    <x:row r="365">
      <x:c r="A365" s="15" t="str">
        <x:v>Bajo</x:v>
      </x:c>
      <x:c r="B365" s="15" t="n">
        <x:v>2036</x:v>
      </x:c>
      <x:c r="C365" s="15" t="str">
        <x:v>M3</x:v>
      </x:c>
      <x:c r="D365" s="15" t="str">
        <x:v>Plazas FSE adicionales activas</x:v>
      </x:c>
      <x:c r="E365" s="15" t="str">
        <x:v>Recurrente</x:v>
      </x:c>
      <x:c r="F365" s="35" t="n">
        <x:f>((M3_Personal!$F$14+M3_Personal!$F$24+M3_Personal!$F$34+M3_Personal!$F$44)*56000+(M3_Personal!$F$54+M3_Personal!$F$64+M3_Personal!$F$74)*41000)/1000000</x:f>
        <x:v>56.35</x:v>
      </x:c>
      <x:c r="G365" s="15" t="str">
        <x:v>Residente cargado + tutor; solo plazas sobre escenario base</x:v>
      </x:c>
    </x:row>
    <x:row r="366">
      <x:c r="A366" s="15" t="str">
        <x:v>Bajo</x:v>
      </x:c>
      <x:c r="B366" s="15" t="n">
        <x:v>2036</x:v>
      </x:c>
      <x:c r="C366" s="15" t="str">
        <x:v>M3</x:v>
      </x:c>
      <x:c r="D366" s="15" t="str">
        <x:v>Incentivos difícil cobertura</x:v>
      </x:c>
      <x:c r="E366" s="15" t="str">
        <x:v>Recurrente</x:v>
      </x:c>
      <x:c r="F366" s="35" t="n">
        <x:f>Parametros!$C$20*Parametros!$C$21/1000000*Calendario!$K$8</x:f>
        <x:v>40</x:v>
      </x:c>
      <x:c r="G366" s="15" t="str">
        <x:v>Puestos e incentivo editables</x:v>
      </x:c>
    </x:row>
    <x:row r="367">
      <x:c r="A367" s="15" t="str">
        <x:v>Bajo</x:v>
      </x:c>
      <x:c r="B367" s="15" t="n">
        <x:v>2036</x:v>
      </x:c>
      <x:c r="C367" s="15" t="str">
        <x:v>M3</x:v>
      </x:c>
      <x:c r="D367" s="15" t="str">
        <x:v>Homologación y evaluación</x:v>
      </x:c>
      <x:c r="E367" s="15" t="str">
        <x:v>Recurrente</x:v>
      </x:c>
      <x:c r="F367" s="35" t="n">
        <x:f>Parametros!$C$22*Calendario!$K$8</x:f>
        <x:v>12</x:v>
      </x:c>
      <x:c r="G367" s="15" t="str">
        <x:v>Unidades de tramitación y evaluación</x:v>
      </x:c>
    </x:row>
    <x:row r="368">
      <x:c r="A368" s="15" t="str">
        <x:v>Bajo</x:v>
      </x:c>
      <x:c r="B368" s="15" t="n">
        <x:v>2036</x:v>
      </x:c>
      <x:c r="C368" s="15" t="str">
        <x:v>M3</x:v>
      </x:c>
      <x:c r="D368" s="15" t="str">
        <x:v>Planificación, REPS y transparencia</x:v>
      </x:c>
      <x:c r="E368" s="15" t="str">
        <x:v>Recurrente</x:v>
      </x:c>
      <x:c r="F368" s="35" t="n">
        <x:f>Parametros!$C$23*Calendario!$K$8</x:f>
        <x:v>5</x:v>
      </x:c>
      <x:c r="G368" s="15" t="str">
        <x:v>Previsiones bienales y registro</x:v>
      </x:c>
    </x:row>
    <x:row r="369">
      <x:c r="A369" s="15" t="str">
        <x:v>Bajo</x:v>
      </x:c>
      <x:c r="B369" s="15" t="n">
        <x:v>2036</x:v>
      </x:c>
      <x:c r="C369" s="15" t="str">
        <x:v>M4</x:v>
      </x:c>
      <x:c r="D369" s="15" t="str">
        <x:v>Red comunitaria multidisciplinar</x:v>
      </x:c>
      <x:c r="E369" s="15" t="str">
        <x:v>Recurrente</x:v>
      </x:c>
      <x:c r="F369" s="35" t="n">
        <x:f>(Calendario!$K$9*(((Calendario!$K$5*10)*(Parametros!$C$24*(Parametros!$C$69*Parametros!$C$66)+Parametros!$C$25*(Parametros!$C$68*Parametros!$C$66)+Parametros!$C$26*(Parametros!$C$71*Parametros!$C$66)+Parametros!$C$27*(Parametros!$C$73*Parametros!$C$66))/1000000)+((Calendario!$K$5*4*Parametros!$C$28)*((Parametros!$C$69*Parametros!$C$66)+0.5*(Parametros!$C$68*Parametros!$C$66)+(Parametros!$C$71*Parametros!$C$66)+0.5*(Parametros!$C$73*Parametros!$C$66))/1000000)))</x:f>
        <x:v>120.52894431582001</x:v>
      </x:c>
      <x:c r="G369" s="15" t="str">
        <x:v>Módulos por población; equipo completo</x:v>
      </x:c>
    </x:row>
    <x:row r="370">
      <x:c r="A370" s="15" t="str">
        <x:v>Bajo</x:v>
      </x:c>
      <x:c r="B370" s="15" t="n">
        <x:v>2036</x:v>
      </x:c>
      <x:c r="C370" s="15" t="str">
        <x:v>M4</x:v>
      </x:c>
      <x:c r="D370" s="15" t="str">
        <x:v>Espacios, grupos y equipamiento</x:v>
      </x:c>
      <x:c r="E370" s="15" t="str">
        <x:v>Recurrente</x:v>
      </x:c>
      <x:c r="F370" s="35" t="n">
        <x:f>(Calendario!$K$9*(((Calendario!$K$5*10)*(Parametros!$C$24*(Parametros!$C$69*Parametros!$C$66)+Parametros!$C$25*(Parametros!$C$68*Parametros!$C$66)+Parametros!$C$26*(Parametros!$C$71*Parametros!$C$66)+Parametros!$C$27*(Parametros!$C$73*Parametros!$C$66))/1000000)+((Calendario!$K$5*4*Parametros!$C$28)*((Parametros!$C$69*Parametros!$C$66)+0.5*(Parametros!$C$68*Parametros!$C$66)+(Parametros!$C$71*Parametros!$C$66)+0.5*(Parametros!$C$73*Parametros!$C$66))/1000000)))*Parametros!$C$30</x:f>
        <x:v>12.052894431582002</x:v>
      </x:c>
      <x:c r="G370" s="15" t="str">
        <x:v>Porcentaje de personal</x:v>
      </x:c>
    </x:row>
    <x:row r="371">
      <x:c r="A371" s="15" t="str">
        <x:v>Bajo</x:v>
      </x:c>
      <x:c r="B371" s="15" t="n">
        <x:v>2036</x:v>
      </x:c>
      <x:c r="C371" s="15" t="str">
        <x:v>M4</x:v>
      </x:c>
      <x:c r="D371" s="15" t="str">
        <x:v>Crisis, infancia, adicciones y continuidad</x:v>
      </x:c>
      <x:c r="E371" s="15" t="str">
        <x:v>Recurrente</x:v>
      </x:c>
      <x:c r="F371" s="35" t="n">
        <x:f>Parametros!$C$29*Calendario!$K$9</x:f>
        <x:v>50</x:v>
      </x:c>
      <x:c r="G371" s="15" t="str">
        <x:v>Bolsa programática anual</x:v>
      </x:c>
    </x:row>
    <x:row r="372">
      <x:c r="A372" s="15" t="str">
        <x:v>Bajo</x:v>
      </x:c>
      <x:c r="B372" s="15" t="n">
        <x:v>2036</x:v>
      </x:c>
      <x:c r="C372" s="15" t="str">
        <x:v>M4</x:v>
      </x:c>
      <x:c r="D372" s="15" t="str">
        <x:v>Descuento Plan Salud Mental vigente</x:v>
      </x:c>
      <x:c r="E372" s="15" t="str">
        <x:v>Deducción</x:v>
      </x:c>
      <x:c r="F372" s="35" t="n">
        <x:f>-39*Calendario!$K$9</x:f>
        <x:v>-39</x:v>
      </x:c>
      <x:c r="G372" s="15" t="str">
        <x:v>Plan de Acción 2025–2027: 39 M€/año consolidados</x:v>
      </x:c>
    </x:row>
    <x:row r="373">
      <x:c r="A373" s="15" t="str">
        <x:v>Bajo</x:v>
      </x:c>
      <x:c r="B373" s="15" t="n">
        <x:v>2036</x:v>
      </x:c>
      <x:c r="C373" s="15" t="str">
        <x:v>M5</x:v>
      </x:c>
      <x:c r="D373" s="15" t="str">
        <x:v>Equipos de atención en casa</x:v>
      </x:c>
      <x:c r="E373" s="15" t="str">
        <x:v>Recurrente</x:v>
      </x:c>
      <x:c r="F373" s="35" t="n">
        <x:f>(Calendario!$K$5*10*Parametros!$C$31)*(0.5*(Parametros!$C$76*Parametros!$C$66)+1.5*(Parametros!$C$70*Parametros!$C$66)+0.5*(Parametros!$C$72*Parametros!$C$66)+0.5*(Parametros!$C$73*Parametros!$C$66)+0.5*(Parametros!$C$74*Parametros!$C$66))/1000000*Calendario!$K$10</x:f>
        <x:v>70.4695779576</x:v>
      </x:c>
      <x:c r="G373" s="15" t="str">
        <x:v>Módulos por 100.000 habitantes</x:v>
      </x:c>
    </x:row>
    <x:row r="374">
      <x:c r="A374" s="15" t="str">
        <x:v>Bajo</x:v>
      </x:c>
      <x:c r="B374" s="15" t="n">
        <x:v>2036</x:v>
      </x:c>
      <x:c r="C374" s="15" t="str">
        <x:v>M5</x:v>
      </x:c>
      <x:c r="D374" s="15" t="str">
        <x:v>Telemonitorización con alternativa</x:v>
      </x:c>
      <x:c r="E374" s="15" t="str">
        <x:v>Recurrente</x:v>
      </x:c>
      <x:c r="F374" s="35" t="n">
        <x:f>Calendario!$K$5*1000000*Parametros!$C$32*Parametros!$C$33/1000000*Calendario!$K$10</x:f>
        <x:v>53.1</x:v>
      </x:c>
      <x:c r="G374" s="15" t="str">
        <x:v>Población cubierta × coste anual</x:v>
      </x:c>
    </x:row>
    <x:row r="375">
      <x:c r="A375" s="15" t="str">
        <x:v>Bajo</x:v>
      </x:c>
      <x:c r="B375" s="15" t="n">
        <x:v>2036</x:v>
      </x:c>
      <x:c r="C375" s="15" t="str">
        <x:v>M5</x:v>
      </x:c>
      <x:c r="D375" s="15" t="str">
        <x:v>Plan único y coordinación</x:v>
      </x:c>
      <x:c r="E375" s="15" t="str">
        <x:v>Recurrente</x:v>
      </x:c>
      <x:c r="F375" s="35" t="n">
        <x:f>Parametros!$C$64*Parametros!$C$34/1000000*Calendario!$K$10</x:f>
        <x:v>39.078</x:v>
      </x:c>
      <x:c r="G375" s="15" t="str">
        <x:v>13.026 centros y consultorios AP</x:v>
      </x:c>
    </x:row>
    <x:row r="376">
      <x:c r="A376" s="15" t="str">
        <x:v>Bajo</x:v>
      </x:c>
      <x:c r="B376" s="15" t="n">
        <x:v>2036</x:v>
      </x:c>
      <x:c r="C376" s="15" t="str">
        <x:v>M5</x:v>
      </x:c>
      <x:c r="D376" s="15" t="str">
        <x:v>Apoyo y respiro a cuidadores</x:v>
      </x:c>
      <x:c r="E376" s="15" t="str">
        <x:v>Recurrente</x:v>
      </x:c>
      <x:c r="F376" s="35" t="n">
        <x:f>Parametros!$C$35*Parametros!$C$36/1000000*Calendario!$K$10</x:f>
        <x:v>20</x:v>
      </x:c>
      <x:c r="G376" s="15" t="str">
        <x:v>Episodios anuales</x:v>
      </x:c>
    </x:row>
    <x:row r="377">
      <x:c r="A377" s="15" t="str">
        <x:v>Bajo</x:v>
      </x:c>
      <x:c r="B377" s="15" t="n">
        <x:v>2036</x:v>
      </x:c>
      <x:c r="C377" s="15" t="str">
        <x:v>M5</x:v>
      </x:c>
      <x:c r="D377" s="15" t="str">
        <x:v>Completar equipos paliativos</x:v>
      </x:c>
      <x:c r="E377" s="15" t="str">
        <x:v>Recurrente</x:v>
      </x:c>
      <x:c r="F377" s="35" t="n">
        <x:f>Parametros!$C$37*0.5*((Parametros!$C$69*Parametros!$C$66)+(Parametros!$C$73*Parametros!$C$66))/1000000*Calendario!$K$10</x:f>
        <x:v>4.671523928</x:v>
      </x:c>
      <x:c r="G377" s="15" t="str">
        <x:v>Brecha frente a equipos completos; hipótesis editable</x:v>
      </x:c>
    </x:row>
    <x:row r="378">
      <x:c r="A378" s="15" t="str">
        <x:v>Bajo</x:v>
      </x:c>
      <x:c r="B378" s="15" t="n">
        <x:v>2036</x:v>
      </x:c>
      <x:c r="C378" s="15" t="str">
        <x:v>M6</x:v>
      </x:c>
      <x:c r="D378" s="15" t="str">
        <x:v>Equipos territoriales de salud pública</x:v>
      </x:c>
      <x:c r="E378" s="15" t="str">
        <x:v>Recurrente</x:v>
      </x:c>
      <x:c r="F378" s="35" t="n">
        <x:f>(Calendario!$K$5*10*Parametros!$C$38)*((Parametros!$C$75*Parametros!$C$66)+(Parametros!$C$70*Parametros!$C$66)+(Parametros!$C$74*Parametros!$C$66))/1000000*Calendario!$K$11</x:f>
        <x:v>60.42374006692501</x:v>
      </x:c>
      <x:c r="G378" s="15" t="str">
        <x:v>Módulo: técnico + enfermería + datos/administración</x:v>
      </x:c>
    </x:row>
    <x:row r="379">
      <x:c r="A379" s="15" t="str">
        <x:v>Bajo</x:v>
      </x:c>
      <x:c r="B379" s="15" t="n">
        <x:v>2036</x:v>
      </x:c>
      <x:c r="C379" s="15" t="str">
        <x:v>M6</x:v>
      </x:c>
      <x:c r="D379" s="15" t="str">
        <x:v>Programas comunitarios de prevención</x:v>
      </x:c>
      <x:c r="E379" s="15" t="str">
        <x:v>Recurrente</x:v>
      </x:c>
      <x:c r="F379" s="35" t="n">
        <x:f>Calendario!$K$5*Parametros!$C$39*Calendario!$K$11</x:f>
        <x:v>159.3</x:v>
      </x:c>
      <x:c r="G379" s="15" t="str">
        <x:v>€/residente</x:v>
      </x:c>
    </x:row>
    <x:row r="380">
      <x:c r="A380" s="15" t="str">
        <x:v>Bajo</x:v>
      </x:c>
      <x:c r="B380" s="15" t="n">
        <x:v>2036</x:v>
      </x:c>
      <x:c r="C380" s="15" t="str">
        <x:v>M6</x:v>
      </x:c>
      <x:c r="D380" s="15" t="str">
        <x:v>Vacunación y captación activa</x:v>
      </x:c>
      <x:c r="E380" s="15" t="str">
        <x:v>Recurrente</x:v>
      </x:c>
      <x:c r="F380" s="35" t="n">
        <x:f>Calendario!$K$5*Parametros!$C$40*Calendario!$K$11</x:f>
        <x:v>53.1</x:v>
      </x:c>
      <x:c r="G380" s="15" t="str">
        <x:v>€/residente</x:v>
      </x:c>
    </x:row>
    <x:row r="381">
      <x:c r="A381" s="15" t="str">
        <x:v>Bajo</x:v>
      </x:c>
      <x:c r="B381" s="15" t="n">
        <x:v>2036</x:v>
      </x:c>
      <x:c r="C381" s="15" t="str">
        <x:v>M6</x:v>
      </x:c>
      <x:c r="D381" s="15" t="str">
        <x:v>Escuela, comunidad y clima</x:v>
      </x:c>
      <x:c r="E381" s="15" t="str">
        <x:v>Recurrente</x:v>
      </x:c>
      <x:c r="F381" s="35" t="n">
        <x:f>Parametros!$C$64*Parametros!$C$41/1000000*Calendario!$K$11</x:f>
        <x:v>39.078</x:v>
      </x:c>
      <x:c r="G381" s="15" t="str">
        <x:v>€/centro AP</x:v>
      </x:c>
    </x:row>
    <x:row r="382">
      <x:c r="A382" s="15" t="str">
        <x:v>Bajo</x:v>
      </x:c>
      <x:c r="B382" s="15" t="n">
        <x:v>2036</x:v>
      </x:c>
      <x:c r="C382" s="15" t="str">
        <x:v>M6</x:v>
      </x:c>
      <x:c r="D382" s="15" t="str">
        <x:v>Evaluación y cribados</x:v>
      </x:c>
      <x:c r="E382" s="15" t="str">
        <x:v>Recurrente</x:v>
      </x:c>
      <x:c r="F382" s="35" t="n">
        <x:f>Parametros!$C$42*Calendario!$K$11</x:f>
        <x:v>25</x:v>
      </x:c>
      <x:c r="G382" s="15" t="str">
        <x:v>No duplica ampliación de mama ya aprobada</x:v>
      </x:c>
    </x:row>
    <x:row r="383">
      <x:c r="A383" s="15" t="str">
        <x:v>Bajo</x:v>
      </x:c>
      <x:c r="B383" s="15" t="n">
        <x:v>2036</x:v>
      </x:c>
      <x:c r="C383" s="15" t="str">
        <x:v>M6</x:v>
      </x:c>
      <x:c r="D383" s="15" t="str">
        <x:v>Descuento programas solapados</x:v>
      </x:c>
      <x:c r="E383" s="15" t="str">
        <x:v>Deducción</x:v>
      </x:c>
      <x:c r="F383" s="35" t="n">
        <x:f>-Parametros!$C$43*Calendario!$K$11</x:f>
        <x:v>-15</x:v>
      </x:c>
      <x:c r="G383" s="15" t="str">
        <x:v>Programas ya financiados</x:v>
      </x:c>
    </x:row>
    <x:row r="384">
      <x:c r="A384" s="15" t="str">
        <x:v>Bajo</x:v>
      </x:c>
      <x:c r="B384" s="15" t="n">
        <x:v>2036</x:v>
      </x:c>
      <x:c r="C384" s="15" t="str">
        <x:v>M7</x:v>
      </x:c>
      <x:c r="D384" s="15" t="str">
        <x:v>Cobertura bucodental adicional</x:v>
      </x:c>
      <x:c r="E384" s="15" t="str">
        <x:v>Recurrente</x:v>
      </x:c>
      <x:c r="F384" s="35" t="n">
        <x:f>((Calendario!$K$5*1000000)*0.135*MAX(0,Parametros!$C$44-0.304)+(Calendario!$K$5*1000000)*0.22*MAX(0,Parametros!$C$45-0.03)+350000*MAX(0,Parametros!$C$46-0.25)+1000000*MAX(0,Parametros!$C$47-0.20))*Parametros!$C$48/1000000*Calendario!$K$12</x:f>
        <x:v>202.31563000000003</x:v>
      </x:c>
      <x:c r="G384" s="15" t="str">
        <x:v>Solo cobertura sobre la línea base 2026; no suma otra vez los 60,058 M€</x:v>
      </x:c>
    </x:row>
    <x:row r="385">
      <x:c r="A385" s="15" t="str">
        <x:v>Bajo</x:v>
      </x:c>
      <x:c r="B385" s="15" t="n">
        <x:v>2036</x:v>
      </x:c>
      <x:c r="C385" s="15" t="str">
        <x:v>M7</x:v>
      </x:c>
      <x:c r="D385" s="15" t="str">
        <x:v>Unidades móviles - operación</x:v>
      </x:c>
      <x:c r="E385" s="15" t="str">
        <x:v>Recurrente</x:v>
      </x:c>
      <x:c r="F385" s="35" t="n">
        <x:f>Parametros!$C$49*300000/1000000*Calendario!$K$12</x:f>
        <x:v>18</x:v>
      </x:c>
      <x:c r="G385" s="15" t="str">
        <x:v>300.000 €/unidad/año</x:v>
      </x:c>
    </x:row>
    <x:row r="386">
      <x:c r="A386" s="15" t="str">
        <x:v>Bajo</x:v>
      </x:c>
      <x:c r="B386" s="15" t="n">
        <x:v>2036</x:v>
      </x:c>
      <x:c r="C386" s="15" t="str">
        <x:v>M7</x:v>
      </x:c>
      <x:c r="D386" s="15" t="str">
        <x:v>Unidades móviles - inversión</x:v>
      </x:c>
      <x:c r="E386" s="15" t="str">
        <x:v>Temporal</x:v>
      </x:c>
      <x:c r="F386" s="35" t="n">
        <x:f>0</x:f>
        <x:v>0</x:v>
      </x:c>
      <x:c r="G386" s="15" t="str">
        <x:v>250.000 €/unidad; 2027–2030</x:v>
      </x:c>
    </x:row>
    <x:row r="387">
      <x:c r="A387" s="15" t="str">
        <x:v>Bajo</x:v>
      </x:c>
      <x:c r="B387" s="15" t="n">
        <x:v>2036</x:v>
      </x:c>
      <x:c r="C387" s="15" t="str">
        <x:v>M7</x:v>
      </x:c>
      <x:c r="D387" s="15" t="str">
        <x:v>Transporte sanitario y ayudas</x:v>
      </x:c>
      <x:c r="E387" s="15" t="str">
        <x:v>Recurrente</x:v>
      </x:c>
      <x:c r="F387" s="35" t="n">
        <x:f>Parametros!$C$50*250/1000000*Calendario!$K$12</x:f>
        <x:v>12.5</x:v>
      </x:c>
      <x:c r="G387" s="15" t="str">
        <x:v>250 €/ayuda</x:v>
      </x:c>
    </x:row>
    <x:row r="388">
      <x:c r="A388" s="15" t="str">
        <x:v>Bajo</x:v>
      </x:c>
      <x:c r="B388" s="15" t="n">
        <x:v>2036</x:v>
      </x:c>
      <x:c r="C388" s="15" t="str">
        <x:v>M7</x:v>
      </x:c>
      <x:c r="D388" s="15" t="str">
        <x:v>Redes territoriales compartidas</x:v>
      </x:c>
      <x:c r="E388" s="15" t="str">
        <x:v>Recurrente</x:v>
      </x:c>
      <x:c r="F388" s="35" t="n">
        <x:f>Parametros!$C$51*Calendario!$K$12</x:f>
        <x:v>54</x:v>
      </x:c>
      <x:c r="G388" s="15" t="str">
        <x:v>18 territorios; editable</x:v>
      </x:c>
    </x:row>
    <x:row r="389">
      <x:c r="A389" s="15" t="str">
        <x:v>Bajo</x:v>
      </x:c>
      <x:c r="B389" s="15" t="n">
        <x:v>2036</x:v>
      </x:c>
      <x:c r="C389" s="15" t="str">
        <x:v>M7</x:v>
      </x:c>
      <x:c r="D389" s="15" t="str">
        <x:v>Fondo de cohesión ajustado</x:v>
      </x:c>
      <x:c r="E389" s="15" t="str">
        <x:v>Recurrente</x:v>
      </x:c>
      <x:c r="F389" s="35" t="n">
        <x:f>Parametros!$C$52*Calendario!$K$12</x:f>
        <x:v>100</x:v>
      </x:c>
      <x:c r="G389" s="15" t="str">
        <x:v>Envejecimiento, dispersión e insularidad</x:v>
      </x:c>
    </x:row>
    <x:row r="390">
      <x:c r="A390" s="15" t="str">
        <x:v>Bajo</x:v>
      </x:c>
      <x:c r="B390" s="15" t="n">
        <x:v>2036</x:v>
      </x:c>
      <x:c r="C390" s="15" t="str">
        <x:v>M7</x:v>
      </x:c>
      <x:c r="D390" s="15" t="str">
        <x:v>Evaluación de ampliación óptica</x:v>
      </x:c>
      <x:c r="E390" s="15" t="str">
        <x:v>Recurrente</x:v>
      </x:c>
      <x:c r="F390" s="35" t="n">
        <x:f>Parametros!$C$53*Calendario!$K$12</x:f>
        <x:v>3</x:v>
      </x:c>
      <x:c r="G390" s="15" t="str">
        <x:v>Plan Veo vigente queda en el escenario base</x:v>
      </x:c>
    </x:row>
    <x:row r="391">
      <x:c r="A391" s="15" t="str">
        <x:v>Bajo</x:v>
      </x:c>
      <x:c r="B391" s="15" t="n">
        <x:v>2036</x:v>
      </x:c>
      <x:c r="C391" s="15" t="str">
        <x:v>M8</x:v>
      </x:c>
      <x:c r="D391" s="15" t="str">
        <x:v>Interoperabilidad y acceso - inversión</x:v>
      </x:c>
      <x:c r="E391" s="15" t="str">
        <x:v>Temporal</x:v>
      </x:c>
      <x:c r="F391" s="35" t="n">
        <x:f>0</x:f>
        <x:v>0</x:v>
      </x:c>
      <x:c r="G391" s="15" t="str">
        <x:v>Centros AP + hospitales + plataforma; 2027–2030</x:v>
      </x:c>
    </x:row>
    <x:row r="392">
      <x:c r="A392" s="15" t="str">
        <x:v>Bajo</x:v>
      </x:c>
      <x:c r="B392" s="15" t="n">
        <x:v>2036</x:v>
      </x:c>
      <x:c r="C392" s="15" t="str">
        <x:v>M8</x:v>
      </x:c>
      <x:c r="D392" s="15" t="str">
        <x:v>Operación, seguridad y mantenimiento</x:v>
      </x:c>
      <x:c r="E392" s="15" t="str">
        <x:v>Recurrente</x:v>
      </x:c>
      <x:c r="F392" s="35" t="n">
        <x:f>((Parametros!$C$64*Parametros!$C$54+Parametros!$C$65*Parametros!$C$55)/1000000+Parametros!$C$56)*Parametros!$C$57</x:f>
        <x:v>46.089</x:v>
      </x:c>
      <x:c r="G392" s="15" t="str">
        <x:v>Porcentaje anual de inversión</x:v>
      </x:c>
    </x:row>
    <x:row r="393">
      <x:c r="A393" s="15" t="str">
        <x:v>Bajo</x:v>
      </x:c>
      <x:c r="B393" s="15" t="n">
        <x:v>2036</x:v>
      </x:c>
      <x:c r="C393" s="15" t="str">
        <x:v>M8</x:v>
      </x:c>
      <x:c r="D393" s="15" t="str">
        <x:v>Canal no digital</x:v>
      </x:c>
      <x:c r="E393" s="15" t="str">
        <x:v>Recurrente</x:v>
      </x:c>
      <x:c r="F393" s="35" t="n">
        <x:f>Parametros!$C$58*(Parametros!$C$74*Parametros!$C$66)/1000000*Calendario!$K$13</x:f>
        <x:v>6.471248039999999</x:v>
      </x:c>
      <x:c r="G393" s="15" t="str">
        <x:v>FTE de apoyo presencial/telefónico</x:v>
      </x:c>
    </x:row>
    <x:row r="394">
      <x:c r="A394" s="15" t="str">
        <x:v>Bajo</x:v>
      </x:c>
      <x:c r="B394" s="15" t="n">
        <x:v>2036</x:v>
      </x:c>
      <x:c r="C394" s="15" t="str">
        <x:v>M8</x:v>
      </x:c>
      <x:c r="D394" s="15" t="str">
        <x:v>Registro IA, auditorías y cuadro público</x:v>
      </x:c>
      <x:c r="E394" s="15" t="str">
        <x:v>Recurrente</x:v>
      </x:c>
      <x:c r="F394" s="35" t="n">
        <x:f>Parametros!$C$59*Calendario!$K$13</x:f>
        <x:v>15</x:v>
      </x:c>
      <x:c r="G394" s="15" t="str">
        <x:v>Gobernanza nacional y auditoría independiente</x:v>
      </x:c>
    </x:row>
    <x:row r="395">
      <x:c r="A395" s="15" t="str">
        <x:v>Central</x:v>
      </x:c>
      <x:c r="B395" s="15" t="n">
        <x:v>2027</x:v>
      </x:c>
      <x:c r="C395" s="15" t="str">
        <x:v>M1</x:v>
      </x:c>
      <x:c r="D395" s="15" t="str">
        <x:v>Personal multiprofesional</x:v>
      </x:c>
      <x:c r="E395" s="15" t="str">
        <x:v>Recurrente</x:v>
      </x:c>
      <x:c r="F395" s="35" t="n">
        <x:f>Calendario!$B$6*(Calendario!$B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B$5*10*Parametros!$D$6)*((Parametros!$D$72*Parametros!$D$66)+0.5*(Parametros!$D$75*Parametros!$D$66)+0.5*(Parametros!$D$73*Parametros!$D$66)))/1000000</x:f>
        <x:v>88.36021521680414</x:v>
      </x:c>
      <x:c r="G395" s="15" t="str">
        <x:v>SIAP 2024 + retribuciones 2026 + cupos editables</x:v>
      </x:c>
    </x:row>
    <x:row r="396">
      <x:c r="A396" s="15" t="str">
        <x:v>Central</x:v>
      </x:c>
      <x:c r="B396" s="15" t="n">
        <x:v>2027</x:v>
      </x:c>
      <x:c r="C396" s="15" t="str">
        <x:v>M1</x:v>
      </x:c>
      <x:c r="D396" s="15" t="str">
        <x:v>Diagnóstico y actividad</x:v>
      </x:c>
      <x:c r="E396" s="15" t="str">
        <x:v>Recurrente</x:v>
      </x:c>
      <x:c r="F396" s="35" t="n">
        <x:f>Calendario!$B$6*Calendario!$B$5*Parametros!$D$7</x:f>
        <x:v>50.10000000000001</x:v>
      </x:c>
      <x:c r="G396" s="15" t="str">
        <x:v>Hipótesis por residente</x:v>
      </x:c>
    </x:row>
    <x:row r="397">
      <x:c r="A397" s="15" t="str">
        <x:v>Central</x:v>
      </x:c>
      <x:c r="B397" s="15" t="n">
        <x:v>2027</x:v>
      </x:c>
      <x:c r="C397" s="15" t="str">
        <x:v>M1</x:v>
      </x:c>
      <x:c r="D397" s="15" t="str">
        <x:v>Espacios y equipos</x:v>
      </x:c>
      <x:c r="E397" s="15" t="str">
        <x:v>Temporal</x:v>
      </x:c>
      <x:c r="F397" s="35" t="n">
        <x:f>((((Parametros!$D$60/Parametros!$D$5)-Parametros!$D$61)+(Parametros!$D$61+Parametros!$D$62+((Parametros!$D$60/Parametros!$D$5)-Parametros!$D$61)-Parametros!$D$63)+(((Parametros!$D$60/Parametros!$D$5)-Parametros!$D$61)*0.5)+2*(Calendario!$B$5*10*Parametros!$D$6))*30000/1000000)/4</x:f>
        <x:v>65.42788499999997</x:v>
      </x:c>
      <x:c r="G397" s="15" t="str">
        <x:v>30.000 € por FTE incremental; 2027–2030</x:v>
      </x:c>
    </x:row>
    <x:row r="398">
      <x:c r="A398" s="15" t="str">
        <x:v>Central</x:v>
      </x:c>
      <x:c r="B398" s="15" t="n">
        <x:v>2027</x:v>
      </x:c>
      <x:c r="C398" s="15" t="str">
        <x:v>M1</x:v>
      </x:c>
      <x:c r="D398" s="15" t="str">
        <x:v>Mantenimiento</x:v>
      </x:c>
      <x:c r="E398" s="15" t="str">
        <x:v>Recurrente</x:v>
      </x:c>
      <x:c r="F398" s="35" t="n">
        <x:f>0</x:f>
        <x:v>0</x:v>
      </x:c>
      <x:c r="G398" s="15" t="str">
        <x:v>10% de inversión acumulada</x:v>
      </x:c>
    </x:row>
    <x:row r="399">
      <x:c r="A399" s="15" t="str">
        <x:v>Central</x:v>
      </x:c>
      <x:c r="B399" s="15" t="n">
        <x:v>2027</x:v>
      </x:c>
      <x:c r="C399" s="15" t="str">
        <x:v>M1</x:v>
      </x:c>
      <x:c r="D399" s="15" t="str">
        <x:v>Descuento programas existentes</x:v>
      </x:c>
      <x:c r="E399" s="15" t="str">
        <x:v>Deducción</x:v>
      </x:c>
      <x:c r="F399" s="35" t="n">
        <x:f>-Parametros!$D$8*Calendario!$B$6</x:f>
        <x:v>-15</x:v>
      </x:c>
      <x:c r="G399" s="15" t="str">
        <x:v>No duplicar Plan AP 2025–2027 / transferencias 2026</x:v>
      </x:c>
    </x:row>
    <x:row r="400">
      <x:c r="A400" s="15" t="str">
        <x:v>Central</x:v>
      </x:c>
      <x:c r="B400" s="15" t="n">
        <x:v>2027</x:v>
      </x:c>
      <x:c r="C400" s="15" t="str">
        <x:v>M2</x:v>
      </x:c>
      <x:c r="D400" s="15" t="str">
        <x:v>Absorción backlog 2025</x:v>
      </x:c>
      <x:c r="E400" s="15" t="str">
        <x:v>Temporal</x:v>
      </x:c>
      <x:c r="F400" s="35" t="n">
        <x:f>M2_Backlog!$I$12*Calendario!$B$14</x:f>
        <x:v>308.01243943787915</x:v>
      </x:c>
      <x:c r="G400" s="15" t="str">
        <x:v>SISLE dic-2025; reparto 2027–2030</x:v>
      </x:c>
    </x:row>
    <x:row r="401">
      <x:c r="A401" s="15" t="str">
        <x:v>Central</x:v>
      </x:c>
      <x:c r="B401" s="15" t="n">
        <x:v>2027</x:v>
      </x:c>
      <x:c r="C401" s="15" t="str">
        <x:v>M2</x:v>
      </x:c>
      <x:c r="D401" s="15" t="str">
        <x:v>Reserva estructural</x:v>
      </x:c>
      <x:c r="E401" s="15" t="str">
        <x:v>Recurrente</x:v>
      </x:c>
      <x:c r="F401" s="35" t="n">
        <x:f>M2_Backlog!$I$12*Parametros!$D$10*Calendario!$B$7</x:f>
        <x:v>30.801243943787917</x:v>
      </x:c>
      <x:c r="G401" s="15" t="str">
        <x:v>Hipótesis de capacidad de reserva; validar con entradas/salidas</x:v>
      </x:c>
    </x:row>
    <x:row r="402">
      <x:c r="A402" s="15" t="str">
        <x:v>Central</x:v>
      </x:c>
      <x:c r="B402" s="15" t="n">
        <x:v>2027</x:v>
      </x:c>
      <x:c r="C402" s="15" t="str">
        <x:v>M2</x:v>
      </x:c>
      <x:c r="D402" s="15" t="str">
        <x:v>Coordinación y transparencia</x:v>
      </x:c>
      <x:c r="E402" s="15" t="str">
        <x:v>Recurrente</x:v>
      </x:c>
      <x:c r="F402" s="35" t="n">
        <x:f>Parametros!$D$11*Calendario!$B$7</x:f>
        <x:v>5.4</x:v>
      </x:c>
      <x:c r="G402" s="15" t="str">
        <x:v>18 servicios de salud + nodo nacional</x:v>
      </x:c>
    </x:row>
    <x:row r="403">
      <x:c r="A403" s="15" t="str">
        <x:v>Central</x:v>
      </x:c>
      <x:c r="B403" s="15" t="n">
        <x:v>2027</x:v>
      </x:c>
      <x:c r="C403" s="15" t="str">
        <x:v>M2</x:v>
      </x:c>
      <x:c r="D403" s="15" t="str">
        <x:v>Alternativa pública y desplazamientos</x:v>
      </x:c>
      <x:c r="E403" s="15" t="str">
        <x:v>Recurrente</x:v>
      </x:c>
      <x:c r="F403" s="35" t="n">
        <x:f>Parametros!$D$12*Calendario!$B$7</x:f>
        <x:v>1</x:v>
      </x:c>
      <x:c r="G403" s="15" t="str">
        <x:v>Bolsa operativa anual</x:v>
      </x:c>
    </x:row>
    <x:row r="404">
      <x:c r="A404" s="15" t="str">
        <x:v>Central</x:v>
      </x:c>
      <x:c r="B404" s="15" t="n">
        <x:v>2027</x:v>
      </x:c>
      <x:c r="C404" s="15" t="str">
        <x:v>M3</x:v>
      </x:c>
      <x:c r="D404" s="15" t="str">
        <x:v>Plazas FSE adicionales activas</x:v>
      </x:c>
      <x:c r="E404" s="15" t="str">
        <x:v>Recurrente</x:v>
      </x:c>
      <x:c r="F404" s="35" t="n">
        <x:f>((M3_Personal!$F$75+M3_Personal!$F$85+M3_Personal!$F$95+M3_Personal!$F$105)*56000+(M3_Personal!$F$115+M3_Personal!$F$125+M3_Personal!$F$135)*41000)/1000000</x:f>
        <x:v>0</x:v>
      </x:c>
      <x:c r="G404" s="15" t="str">
        <x:v>Residente cargado + tutor; solo plazas sobre escenario base</x:v>
      </x:c>
    </x:row>
    <x:row r="405">
      <x:c r="A405" s="15" t="str">
        <x:v>Central</x:v>
      </x:c>
      <x:c r="B405" s="15" t="n">
        <x:v>2027</x:v>
      </x:c>
      <x:c r="C405" s="15" t="str">
        <x:v>M3</x:v>
      </x:c>
      <x:c r="D405" s="15" t="str">
        <x:v>Incentivos difícil cobertura</x:v>
      </x:c>
      <x:c r="E405" s="15" t="str">
        <x:v>Recurrente</x:v>
      </x:c>
      <x:c r="F405" s="35" t="n">
        <x:f>Parametros!$D$20*Parametros!$D$21/1000000*Calendario!$B$8</x:f>
        <x:v>25</x:v>
      </x:c>
      <x:c r="G405" s="15" t="str">
        <x:v>Puestos e incentivo editables</x:v>
      </x:c>
    </x:row>
    <x:row r="406">
      <x:c r="A406" s="15" t="str">
        <x:v>Central</x:v>
      </x:c>
      <x:c r="B406" s="15" t="n">
        <x:v>2027</x:v>
      </x:c>
      <x:c r="C406" s="15" t="str">
        <x:v>M3</x:v>
      </x:c>
      <x:c r="D406" s="15" t="str">
        <x:v>Homologación y evaluación</x:v>
      </x:c>
      <x:c r="E406" s="15" t="str">
        <x:v>Recurrente</x:v>
      </x:c>
      <x:c r="F406" s="35" t="n">
        <x:f>Parametros!$D$22*Calendario!$B$8</x:f>
        <x:v>4.5</x:v>
      </x:c>
      <x:c r="G406" s="15" t="str">
        <x:v>Unidades de tramitación y evaluación</x:v>
      </x:c>
    </x:row>
    <x:row r="407">
      <x:c r="A407" s="15" t="str">
        <x:v>Central</x:v>
      </x:c>
      <x:c r="B407" s="15" t="n">
        <x:v>2027</x:v>
      </x:c>
      <x:c r="C407" s="15" t="str">
        <x:v>M3</x:v>
      </x:c>
      <x:c r="D407" s="15" t="str">
        <x:v>Planificación, REPS y transparencia</x:v>
      </x:c>
      <x:c r="E407" s="15" t="str">
        <x:v>Recurrente</x:v>
      </x:c>
      <x:c r="F407" s="35" t="n">
        <x:f>Parametros!$D$23*Calendario!$B$8</x:f>
        <x:v>2.5</x:v>
      </x:c>
      <x:c r="G407" s="15" t="str">
        <x:v>Previsiones bienales y registro</x:v>
      </x:c>
    </x:row>
    <x:row r="408">
      <x:c r="A408" s="15" t="str">
        <x:v>Central</x:v>
      </x:c>
      <x:c r="B408" s="15" t="n">
        <x:v>2027</x:v>
      </x:c>
      <x:c r="C408" s="15" t="str">
        <x:v>M4</x:v>
      </x:c>
      <x:c r="D408" s="15" t="str">
        <x:v>Red comunitaria multidisciplinar</x:v>
      </x:c>
      <x:c r="E408" s="15" t="str">
        <x:v>Recurrente</x:v>
      </x:c>
      <x:c r="F408" s="35" t="n">
        <x:f>(Calendario!$B$9*(((Calendario!$B$5*10)*(Parametros!$D$24*(Parametros!$D$69*Parametros!$D$66)+Parametros!$D$25*(Parametros!$D$68*Parametros!$D$66)+Parametros!$D$26*(Parametros!$D$71*Parametros!$D$66)+Parametros!$D$27*(Parametros!$D$73*Parametros!$D$66))/1000000)+((Calendario!$B$5*4*Parametros!$D$28)*((Parametros!$D$69*Parametros!$D$66)+0.5*(Parametros!$D$68*Parametros!$D$66)+(Parametros!$D$71*Parametros!$D$66)+0.5*(Parametros!$D$73*Parametros!$D$66))/1000000)))</x:f>
        <x:v>19.773944070991504</x:v>
      </x:c>
      <x:c r="G408" s="15" t="str">
        <x:v>Módulos por población; equipo completo</x:v>
      </x:c>
    </x:row>
    <x:row r="409">
      <x:c r="A409" s="15" t="str">
        <x:v>Central</x:v>
      </x:c>
      <x:c r="B409" s="15" t="n">
        <x:v>2027</x:v>
      </x:c>
      <x:c r="C409" s="15" t="str">
        <x:v>M4</x:v>
      </x:c>
      <x:c r="D409" s="15" t="str">
        <x:v>Espacios, grupos y equipamiento</x:v>
      </x:c>
      <x:c r="E409" s="15" t="str">
        <x:v>Recurrente</x:v>
      </x:c>
      <x:c r="F409" s="35" t="n">
        <x:f>(Calendario!$B$9*(((Calendario!$B$5*10)*(Parametros!$D$24*(Parametros!$D$69*Parametros!$D$66)+Parametros!$D$25*(Parametros!$D$68*Parametros!$D$66)+Parametros!$D$26*(Parametros!$D$71*Parametros!$D$66)+Parametros!$D$27*(Parametros!$D$73*Parametros!$D$66))/1000000)+((Calendario!$B$5*4*Parametros!$D$28)*((Parametros!$D$69*Parametros!$D$66)+0.5*(Parametros!$D$68*Parametros!$D$66)+(Parametros!$D$71*Parametros!$D$66)+0.5*(Parametros!$D$73*Parametros!$D$66))/1000000)))*Parametros!$D$30</x:f>
        <x:v>2.9660916106487254</x:v>
      </x:c>
      <x:c r="G409" s="15" t="str">
        <x:v>Porcentaje de personal</x:v>
      </x:c>
    </x:row>
    <x:row r="410">
      <x:c r="A410" s="15" t="str">
        <x:v>Central</x:v>
      </x:c>
      <x:c r="B410" s="15" t="n">
        <x:v>2027</x:v>
      </x:c>
      <x:c r="C410" s="15" t="str">
        <x:v>M4</x:v>
      </x:c>
      <x:c r="D410" s="15" t="str">
        <x:v>Crisis, infancia, adicciones y continuidad</x:v>
      </x:c>
      <x:c r="E410" s="15" t="str">
        <x:v>Recurrente</x:v>
      </x:c>
      <x:c r="F410" s="35" t="n">
        <x:f>Parametros!$D$29*Calendario!$B$9</x:f>
        <x:v>7.5</x:v>
      </x:c>
      <x:c r="G410" s="15" t="str">
        <x:v>Bolsa programática anual</x:v>
      </x:c>
    </x:row>
    <x:row r="411">
      <x:c r="A411" s="15" t="str">
        <x:v>Central</x:v>
      </x:c>
      <x:c r="B411" s="15" t="n">
        <x:v>2027</x:v>
      </x:c>
      <x:c r="C411" s="15" t="str">
        <x:v>M4</x:v>
      </x:c>
      <x:c r="D411" s="15" t="str">
        <x:v>Descuento Plan Salud Mental vigente</x:v>
      </x:c>
      <x:c r="E411" s="15" t="str">
        <x:v>Deducción</x:v>
      </x:c>
      <x:c r="F411" s="35" t="n">
        <x:f>-39*Calendario!$B$9</x:f>
        <x:v>-3.9000000000000004</x:v>
      </x:c>
      <x:c r="G411" s="15" t="str">
        <x:v>Plan de Acción 2025–2027: 39 M€/año consolidados</x:v>
      </x:c>
    </x:row>
    <x:row r="412">
      <x:c r="A412" s="15" t="str">
        <x:v>Central</x:v>
      </x:c>
      <x:c r="B412" s="15" t="n">
        <x:v>2027</x:v>
      </x:c>
      <x:c r="C412" s="15" t="str">
        <x:v>M5</x:v>
      </x:c>
      <x:c r="D412" s="15" t="str">
        <x:v>Equipos de atención en casa</x:v>
      </x:c>
      <x:c r="E412" s="15" t="str">
        <x:v>Recurrente</x:v>
      </x:c>
      <x:c r="F412" s="35" t="n">
        <x:f>(Calendario!$B$5*10*Parametros!$D$31)*(0.5*(Parametros!$D$76*Parametros!$D$66)+1.5*(Parametros!$D$70*Parametros!$D$66)+0.5*(Parametros!$D$72*Parametros!$D$66)+0.5*(Parametros!$D$73*Parametros!$D$66)+0.5*(Parametros!$D$74*Parametros!$D$66))/1000000*Calendario!$B$10</x:f>
        <x:v>8.86509944928</x:v>
      </x:c>
      <x:c r="G412" s="15" t="str">
        <x:v>Módulos por 100.000 habitantes</x:v>
      </x:c>
    </x:row>
    <x:row r="413">
      <x:c r="A413" s="15" t="str">
        <x:v>Central</x:v>
      </x:c>
      <x:c r="B413" s="15" t="n">
        <x:v>2027</x:v>
      </x:c>
      <x:c r="C413" s="15" t="str">
        <x:v>M5</x:v>
      </x:c>
      <x:c r="D413" s="15" t="str">
        <x:v>Telemonitorización con alternativa</x:v>
      </x:c>
      <x:c r="E413" s="15" t="str">
        <x:v>Recurrente</x:v>
      </x:c>
      <x:c r="F413" s="35" t="n">
        <x:f>Calendario!$B$5*1000000*Parametros!$D$32*Parametros!$D$33/1000000*Calendario!$B$10</x:f>
        <x:v>15.030000000000001</x:v>
      </x:c>
      <x:c r="G413" s="15" t="str">
        <x:v>Población cubierta × coste anual</x:v>
      </x:c>
    </x:row>
    <x:row r="414">
      <x:c r="A414" s="15" t="str">
        <x:v>Central</x:v>
      </x:c>
      <x:c r="B414" s="15" t="n">
        <x:v>2027</x:v>
      </x:c>
      <x:c r="C414" s="15" t="str">
        <x:v>M5</x:v>
      </x:c>
      <x:c r="D414" s="15" t="str">
        <x:v>Plan único y coordinación</x:v>
      </x:c>
      <x:c r="E414" s="15" t="str">
        <x:v>Recurrente</x:v>
      </x:c>
      <x:c r="F414" s="35" t="n">
        <x:f>Parametros!$D$64*Parametros!$D$34/1000000*Calendario!$B$10</x:f>
        <x:v>6.513</x:v>
      </x:c>
      <x:c r="G414" s="15" t="str">
        <x:v>13.026 centros y consultorios AP</x:v>
      </x:c>
    </x:row>
    <x:row r="415">
      <x:c r="A415" s="15" t="str">
        <x:v>Central</x:v>
      </x:c>
      <x:c r="B415" s="15" t="n">
        <x:v>2027</x:v>
      </x:c>
      <x:c r="C415" s="15" t="str">
        <x:v>M5</x:v>
      </x:c>
      <x:c r="D415" s="15" t="str">
        <x:v>Apoyo y respiro a cuidadores</x:v>
      </x:c>
      <x:c r="E415" s="15" t="str">
        <x:v>Recurrente</x:v>
      </x:c>
      <x:c r="F415" s="35" t="n">
        <x:f>Parametros!$D$35*Parametros!$D$36/1000000*Calendario!$B$10</x:f>
        <x:v>5</x:v>
      </x:c>
      <x:c r="G415" s="15" t="str">
        <x:v>Episodios anuales</x:v>
      </x:c>
    </x:row>
    <x:row r="416">
      <x:c r="A416" s="15" t="str">
        <x:v>Central</x:v>
      </x:c>
      <x:c r="B416" s="15" t="n">
        <x:v>2027</x:v>
      </x:c>
      <x:c r="C416" s="15" t="str">
        <x:v>M5</x:v>
      </x:c>
      <x:c r="D416" s="15" t="str">
        <x:v>Completar equipos paliativos</x:v>
      </x:c>
      <x:c r="E416" s="15" t="str">
        <x:v>Recurrente</x:v>
      </x:c>
      <x:c r="F416" s="35" t="n">
        <x:f>Parametros!$D$37*0.5*((Parametros!$D$69*Parametros!$D$66)+(Parametros!$D$73*Parametros!$D$66))/1000000*Calendario!$B$10</x:f>
        <x:v>0.7708014481200001</x:v>
      </x:c>
      <x:c r="G416" s="15" t="str">
        <x:v>Brecha frente a equipos completos; hipótesis editable</x:v>
      </x:c>
    </x:row>
    <x:row r="417">
      <x:c r="A417" s="15" t="str">
        <x:v>Central</x:v>
      </x:c>
      <x:c r="B417" s="15" t="n">
        <x:v>2027</x:v>
      </x:c>
      <x:c r="C417" s="15" t="str">
        <x:v>M6</x:v>
      </x:c>
      <x:c r="D417" s="15" t="str">
        <x:v>Equipos territoriales de salud pública</x:v>
      </x:c>
      <x:c r="E417" s="15" t="str">
        <x:v>Recurrente</x:v>
      </x:c>
      <x:c r="F417" s="35" t="n">
        <x:f>(Calendario!$B$5*10*Parametros!$D$38)*((Parametros!$D$75*Parametros!$D$66)+(Parametros!$D$70*Parametros!$D$66)+(Parametros!$D$74*Parametros!$D$66))/1000000*Calendario!$B$11</x:f>
        <x:v>15.202658517780003</x:v>
      </x:c>
      <x:c r="G417" s="15" t="str">
        <x:v>Módulo: técnico + enfermería + datos/administración</x:v>
      </x:c>
    </x:row>
    <x:row r="418">
      <x:c r="A418" s="15" t="str">
        <x:v>Central</x:v>
      </x:c>
      <x:c r="B418" s="15" t="n">
        <x:v>2027</x:v>
      </x:c>
      <x:c r="C418" s="15" t="str">
        <x:v>M6</x:v>
      </x:c>
      <x:c r="D418" s="15" t="str">
        <x:v>Programas comunitarios de prevención</x:v>
      </x:c>
      <x:c r="E418" s="15" t="str">
        <x:v>Recurrente</x:v>
      </x:c>
      <x:c r="F418" s="35" t="n">
        <x:f>Calendario!$B$5*Parametros!$D$39*Calendario!$B$11</x:f>
        <x:v>50.1</x:v>
      </x:c>
      <x:c r="G418" s="15" t="str">
        <x:v>€/residente</x:v>
      </x:c>
    </x:row>
    <x:row r="419">
      <x:c r="A419" s="15" t="str">
        <x:v>Central</x:v>
      </x:c>
      <x:c r="B419" s="15" t="n">
        <x:v>2027</x:v>
      </x:c>
      <x:c r="C419" s="15" t="str">
        <x:v>M6</x:v>
      </x:c>
      <x:c r="D419" s="15" t="str">
        <x:v>Vacunación y captación activa</x:v>
      </x:c>
      <x:c r="E419" s="15" t="str">
        <x:v>Recurrente</x:v>
      </x:c>
      <x:c r="F419" s="35" t="n">
        <x:f>Calendario!$B$5*Parametros!$D$40*Calendario!$B$11</x:f>
        <x:v>20.040000000000003</x:v>
      </x:c>
      <x:c r="G419" s="15" t="str">
        <x:v>€/residente</x:v>
      </x:c>
    </x:row>
    <x:row r="420">
      <x:c r="A420" s="15" t="str">
        <x:v>Central</x:v>
      </x:c>
      <x:c r="B420" s="15" t="n">
        <x:v>2027</x:v>
      </x:c>
      <x:c r="C420" s="15" t="str">
        <x:v>M6</x:v>
      </x:c>
      <x:c r="D420" s="15" t="str">
        <x:v>Escuela, comunidad y clima</x:v>
      </x:c>
      <x:c r="E420" s="15" t="str">
        <x:v>Recurrente</x:v>
      </x:c>
      <x:c r="F420" s="35" t="n">
        <x:f>Parametros!$D$64*Parametros!$D$41/1000000*Calendario!$B$11</x:f>
        <x:v>13.026</x:v>
      </x:c>
      <x:c r="G420" s="15" t="str">
        <x:v>€/centro AP</x:v>
      </x:c>
    </x:row>
    <x:row r="421">
      <x:c r="A421" s="15" t="str">
        <x:v>Central</x:v>
      </x:c>
      <x:c r="B421" s="15" t="n">
        <x:v>2027</x:v>
      </x:c>
      <x:c r="C421" s="15" t="str">
        <x:v>M6</x:v>
      </x:c>
      <x:c r="D421" s="15" t="str">
        <x:v>Evaluación y cribados</x:v>
      </x:c>
      <x:c r="E421" s="15" t="str">
        <x:v>Recurrente</x:v>
      </x:c>
      <x:c r="F421" s="35" t="n">
        <x:f>Parametros!$D$42*Calendario!$B$11</x:f>
        <x:v>10</x:v>
      </x:c>
      <x:c r="G421" s="15" t="str">
        <x:v>No duplica ampliación de mama ya aprobada</x:v>
      </x:c>
    </x:row>
    <x:row r="422">
      <x:c r="A422" s="15" t="str">
        <x:v>Central</x:v>
      </x:c>
      <x:c r="B422" s="15" t="n">
        <x:v>2027</x:v>
      </x:c>
      <x:c r="C422" s="15" t="str">
        <x:v>M6</x:v>
      </x:c>
      <x:c r="D422" s="15" t="str">
        <x:v>Descuento programas solapados</x:v>
      </x:c>
      <x:c r="E422" s="15" t="str">
        <x:v>Deducción</x:v>
      </x:c>
      <x:c r="F422" s="35" t="n">
        <x:f>-Parametros!$D$43*Calendario!$B$11</x:f>
        <x:v>-5</x:v>
      </x:c>
      <x:c r="G422" s="15" t="str">
        <x:v>Programas ya financiados</x:v>
      </x:c>
    </x:row>
    <x:row r="423">
      <x:c r="A423" s="15" t="str">
        <x:v>Central</x:v>
      </x:c>
      <x:c r="B423" s="15" t="n">
        <x:v>2027</x:v>
      </x:c>
      <x:c r="C423" s="15" t="str">
        <x:v>M7</x:v>
      </x:c>
      <x:c r="D423" s="15" t="str">
        <x:v>Cobertura bucodental adicional</x:v>
      </x:c>
      <x:c r="E423" s="15" t="str">
        <x:v>Recurrente</x:v>
      </x:c>
      <x:c r="F423" s="35" t="n">
        <x:f>((Calendario!$B$5*1000000)*0.135*MAX(0,Parametros!$D$44-0.304)+(Calendario!$B$5*1000000)*0.22*MAX(0,Parametros!$D$45-0.03)+350000*MAX(0,Parametros!$D$46-0.25)+1000000*MAX(0,Parametros!$D$47-0.20))*Parametros!$D$48/1000000*Calendario!$B$12</x:f>
        <x:v>60.865973999999994</x:v>
      </x:c>
      <x:c r="G423" s="15" t="str">
        <x:v>Solo cobertura sobre la línea base 2026; no suma otra vez los 60,058 M€</x:v>
      </x:c>
    </x:row>
    <x:row r="424">
      <x:c r="A424" s="15" t="str">
        <x:v>Central</x:v>
      </x:c>
      <x:c r="B424" s="15" t="n">
        <x:v>2027</x:v>
      </x:c>
      <x:c r="C424" s="15" t="str">
        <x:v>M7</x:v>
      </x:c>
      <x:c r="D424" s="15" t="str">
        <x:v>Unidades móviles - operación</x:v>
      </x:c>
      <x:c r="E424" s="15" t="str">
        <x:v>Recurrente</x:v>
      </x:c>
      <x:c r="F424" s="35" t="n">
        <x:f>Parametros!$D$49*300000/1000000*Calendario!$B$12</x:f>
        <x:v>4.5</x:v>
      </x:c>
      <x:c r="G424" s="15" t="str">
        <x:v>300.000 €/unidad/año</x:v>
      </x:c>
    </x:row>
    <x:row r="425">
      <x:c r="A425" s="15" t="str">
        <x:v>Central</x:v>
      </x:c>
      <x:c r="B425" s="15" t="n">
        <x:v>2027</x:v>
      </x:c>
      <x:c r="C425" s="15" t="str">
        <x:v>M7</x:v>
      </x:c>
      <x:c r="D425" s="15" t="str">
        <x:v>Unidades móviles - inversión</x:v>
      </x:c>
      <x:c r="E425" s="15" t="str">
        <x:v>Temporal</x:v>
      </x:c>
      <x:c r="F425" s="35" t="n">
        <x:f>Parametros!$D$49*250000/1000000/4</x:f>
        <x:v>6.25</x:v>
      </x:c>
      <x:c r="G425" s="15" t="str">
        <x:v>250.000 €/unidad; 2027–2030</x:v>
      </x:c>
    </x:row>
    <x:row r="426">
      <x:c r="A426" s="15" t="str">
        <x:v>Central</x:v>
      </x:c>
      <x:c r="B426" s="15" t="n">
        <x:v>2027</x:v>
      </x:c>
      <x:c r="C426" s="15" t="str">
        <x:v>M7</x:v>
      </x:c>
      <x:c r="D426" s="15" t="str">
        <x:v>Transporte sanitario y ayudas</x:v>
      </x:c>
      <x:c r="E426" s="15" t="str">
        <x:v>Recurrente</x:v>
      </x:c>
      <x:c r="F426" s="35" t="n">
        <x:f>Parametros!$D$50*250/1000000*Calendario!$B$12</x:f>
        <x:v>3.75</x:v>
      </x:c>
      <x:c r="G426" s="15" t="str">
        <x:v>250 €/ayuda</x:v>
      </x:c>
    </x:row>
    <x:row r="427">
      <x:c r="A427" s="15" t="str">
        <x:v>Central</x:v>
      </x:c>
      <x:c r="B427" s="15" t="n">
        <x:v>2027</x:v>
      </x:c>
      <x:c r="C427" s="15" t="str">
        <x:v>M7</x:v>
      </x:c>
      <x:c r="D427" s="15" t="str">
        <x:v>Redes territoriales compartidas</x:v>
      </x:c>
      <x:c r="E427" s="15" t="str">
        <x:v>Recurrente</x:v>
      </x:c>
      <x:c r="F427" s="35" t="n">
        <x:f>Parametros!$D$51*Calendario!$B$12</x:f>
        <x:v>13.5</x:v>
      </x:c>
      <x:c r="G427" s="15" t="str">
        <x:v>18 territorios; editable</x:v>
      </x:c>
    </x:row>
    <x:row r="428">
      <x:c r="A428" s="15" t="str">
        <x:v>Central</x:v>
      </x:c>
      <x:c r="B428" s="15" t="n">
        <x:v>2027</x:v>
      </x:c>
      <x:c r="C428" s="15" t="str">
        <x:v>M7</x:v>
      </x:c>
      <x:c r="D428" s="15" t="str">
        <x:v>Fondo de cohesión ajustado</x:v>
      </x:c>
      <x:c r="E428" s="15" t="str">
        <x:v>Recurrente</x:v>
      </x:c>
      <x:c r="F428" s="35" t="n">
        <x:f>Parametros!$D$52*Calendario!$B$12</x:f>
        <x:v>22.5</x:v>
      </x:c>
      <x:c r="G428" s="15" t="str">
        <x:v>Envejecimiento, dispersión e insularidad</x:v>
      </x:c>
    </x:row>
    <x:row r="429">
      <x:c r="A429" s="15" t="str">
        <x:v>Central</x:v>
      </x:c>
      <x:c r="B429" s="15" t="n">
        <x:v>2027</x:v>
      </x:c>
      <x:c r="C429" s="15" t="str">
        <x:v>M7</x:v>
      </x:c>
      <x:c r="D429" s="15" t="str">
        <x:v>Evaluación de ampliación óptica</x:v>
      </x:c>
      <x:c r="E429" s="15" t="str">
        <x:v>Recurrente</x:v>
      </x:c>
      <x:c r="F429" s="35" t="n">
        <x:f>Parametros!$D$53*Calendario!$B$12</x:f>
        <x:v>0.75</x:v>
      </x:c>
      <x:c r="G429" s="15" t="str">
        <x:v>Plan Veo vigente queda en el escenario base</x:v>
      </x:c>
    </x:row>
    <x:row r="430">
      <x:c r="A430" s="15" t="str">
        <x:v>Central</x:v>
      </x:c>
      <x:c r="B430" s="15" t="n">
        <x:v>2027</x:v>
      </x:c>
      <x:c r="C430" s="15" t="str">
        <x:v>M8</x:v>
      </x:c>
      <x:c r="D430" s="15" t="str">
        <x:v>Interoperabilidad y acceso - inversión</x:v>
      </x:c>
      <x:c r="E430" s="15" t="str">
        <x:v>Temporal</x:v>
      </x:c>
      <x:c r="F430" s="35" t="n">
        <x:f>((Parametros!$D$64*Parametros!$D$54+Parametros!$D$65*Parametros!$D$55)/1000000+Parametros!$D$56)/4</x:f>
        <x:v>148.63</x:v>
      </x:c>
      <x:c r="G430" s="15" t="str">
        <x:v>Centros AP + hospitales + plataforma; 2027–2030</x:v>
      </x:c>
    </x:row>
    <x:row r="431">
      <x:c r="A431" s="15" t="str">
        <x:v>Central</x:v>
      </x:c>
      <x:c r="B431" s="15" t="n">
        <x:v>2027</x:v>
      </x:c>
      <x:c r="C431" s="15" t="str">
        <x:v>M8</x:v>
      </x:c>
      <x:c r="D431" s="15" t="str">
        <x:v>Operación, seguridad y mantenimiento</x:v>
      </x:c>
      <x:c r="E431" s="15" t="str">
        <x:v>Recurrente</x:v>
      </x:c>
      <x:c r="F431" s="35" t="n">
        <x:f>0</x:f>
        <x:v>0</x:v>
      </x:c>
      <x:c r="G431" s="15" t="str">
        <x:v>Porcentaje anual de inversión</x:v>
      </x:c>
    </x:row>
    <x:row r="432">
      <x:c r="A432" s="15" t="str">
        <x:v>Central</x:v>
      </x:c>
      <x:c r="B432" s="15" t="n">
        <x:v>2027</x:v>
      </x:c>
      <x:c r="C432" s="15" t="str">
        <x:v>M8</x:v>
      </x:c>
      <x:c r="D432" s="15" t="str">
        <x:v>Canal no digital</x:v>
      </x:c>
      <x:c r="E432" s="15" t="str">
        <x:v>Recurrente</x:v>
      </x:c>
      <x:c r="F432" s="35" t="n">
        <x:f>Parametros!$D$58*(Parametros!$D$74*Parametros!$D$66)/1000000*Calendario!$B$13</x:f>
        <x:v>3.2356240199999995</x:v>
      </x:c>
      <x:c r="G432" s="15" t="str">
        <x:v>FTE de apoyo presencial/telefónico</x:v>
      </x:c>
    </x:row>
    <x:row r="433">
      <x:c r="A433" s="15" t="str">
        <x:v>Central</x:v>
      </x:c>
      <x:c r="B433" s="15" t="n">
        <x:v>2027</x:v>
      </x:c>
      <x:c r="C433" s="15" t="str">
        <x:v>M8</x:v>
      </x:c>
      <x:c r="D433" s="15" t="str">
        <x:v>Registro IA, auditorías y cuadro público</x:v>
      </x:c>
      <x:c r="E433" s="15" t="str">
        <x:v>Recurrente</x:v>
      </x:c>
      <x:c r="F433" s="35" t="n">
        <x:f>Parametros!$D$59*Calendario!$B$13</x:f>
        <x:v>6.25</x:v>
      </x:c>
      <x:c r="G433" s="15" t="str">
        <x:v>Gobernanza nacional y auditoría independiente</x:v>
      </x:c>
    </x:row>
    <x:row r="434">
      <x:c r="A434" s="15" t="str">
        <x:v>Central</x:v>
      </x:c>
      <x:c r="B434" s="15" t="n">
        <x:v>2028</x:v>
      </x:c>
      <x:c r="C434" s="15" t="str">
        <x:v>M1</x:v>
      </x:c>
      <x:c r="D434" s="15" t="str">
        <x:v>Personal multiprofesional</x:v>
      </x:c>
      <x:c r="E434" s="15" t="str">
        <x:v>Recurrente</x:v>
      </x:c>
      <x:c r="F434" s="35" t="n">
        <x:f>Calendario!$C$6*(Calendario!$C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C$5*10*Parametros!$D$6)*((Parametros!$D$72*Parametros!$D$66)+0.5*(Parametros!$D$75*Parametros!$D$66)+0.5*(Parametros!$D$73*Parametros!$D$66)))/1000000</x:f>
        <x:v>201.02291563560382</x:v>
      </x:c>
      <x:c r="G434" s="15" t="str">
        <x:v>SIAP 2024 + retribuciones 2026 + cupos editables</x:v>
      </x:c>
    </x:row>
    <x:row r="435">
      <x:c r="A435" s="15" t="str">
        <x:v>Central</x:v>
      </x:c>
      <x:c r="B435" s="15" t="n">
        <x:v>2028</x:v>
      </x:c>
      <x:c r="C435" s="15" t="str">
        <x:v>M1</x:v>
      </x:c>
      <x:c r="D435" s="15" t="str">
        <x:v>Diagnóstico y actividad</x:v>
      </x:c>
      <x:c r="E435" s="15" t="str">
        <x:v>Recurrente</x:v>
      </x:c>
      <x:c r="F435" s="35" t="n">
        <x:f>Calendario!$C$6*Calendario!$C$5*Parametros!$D$7</x:f>
        <x:v>113.85</x:v>
      </x:c>
      <x:c r="G435" s="15" t="str">
        <x:v>Hipótesis por residente</x:v>
      </x:c>
    </x:row>
    <x:row r="436">
      <x:c r="A436" s="15" t="str">
        <x:v>Central</x:v>
      </x:c>
      <x:c r="B436" s="15" t="n">
        <x:v>2028</x:v>
      </x:c>
      <x:c r="C436" s="15" t="str">
        <x:v>M1</x:v>
      </x:c>
      <x:c r="D436" s="15" t="str">
        <x:v>Espacios y equipos</x:v>
      </x:c>
      <x:c r="E436" s="15" t="str">
        <x:v>Temporal</x:v>
      </x:c>
      <x:c r="F436" s="35" t="n">
        <x:f>((((Parametros!$D$60/Parametros!$D$5)-Parametros!$D$61)+(Parametros!$D$61+Parametros!$D$62+((Parametros!$D$60/Parametros!$D$5)-Parametros!$D$61)-Parametros!$D$63)+(((Parametros!$D$60/Parametros!$D$5)-Parametros!$D$61)*0.5)+2*(Calendario!$C$5*10*Parametros!$D$6))*30000/1000000)/4</x:f>
        <x:v>65.50288499999998</x:v>
      </x:c>
      <x:c r="G436" s="15" t="str">
        <x:v>30.000 € por FTE incremental; 2027–2030</x:v>
      </x:c>
    </x:row>
    <x:row r="437">
      <x:c r="A437" s="15" t="str">
        <x:v>Central</x:v>
      </x:c>
      <x:c r="B437" s="15" t="n">
        <x:v>2028</x:v>
      </x:c>
      <x:c r="C437" s="15" t="str">
        <x:v>M1</x:v>
      </x:c>
      <x:c r="D437" s="15" t="str">
        <x:v>Mantenimiento</x:v>
      </x:c>
      <x:c r="E437" s="15" t="str">
        <x:v>Recurrente</x:v>
      </x:c>
      <x:c r="F437" s="35" t="n">
        <x:f>0</x:f>
        <x:v>0</x:v>
      </x:c>
      <x:c r="G437" s="15" t="str">
        <x:v>10% de inversión acumulada</x:v>
      </x:c>
    </x:row>
    <x:row r="438">
      <x:c r="A438" s="15" t="str">
        <x:v>Central</x:v>
      </x:c>
      <x:c r="B438" s="15" t="n">
        <x:v>2028</x:v>
      </x:c>
      <x:c r="C438" s="15" t="str">
        <x:v>M1</x:v>
      </x:c>
      <x:c r="D438" s="15" t="str">
        <x:v>Descuento programas existentes</x:v>
      </x:c>
      <x:c r="E438" s="15" t="str">
        <x:v>Deducción</x:v>
      </x:c>
      <x:c r="F438" s="35" t="n">
        <x:f>-Parametros!$D$8*Calendario!$C$6</x:f>
        <x:v>-33.75</x:v>
      </x:c>
      <x:c r="G438" s="15" t="str">
        <x:v>No duplicar Plan AP 2025–2027 / transferencias 2026</x:v>
      </x:c>
    </x:row>
    <x:row r="439">
      <x:c r="A439" s="15" t="str">
        <x:v>Central</x:v>
      </x:c>
      <x:c r="B439" s="15" t="n">
        <x:v>2028</x:v>
      </x:c>
      <x:c r="C439" s="15" t="str">
        <x:v>M2</x:v>
      </x:c>
      <x:c r="D439" s="15" t="str">
        <x:v>Absorción backlog 2025</x:v>
      </x:c>
      <x:c r="E439" s="15" t="str">
        <x:v>Temporal</x:v>
      </x:c>
      <x:c r="F439" s="35" t="n">
        <x:f>M2_Backlog!$I$12*Calendario!$C$14</x:f>
        <x:v>369.61492732545497</x:v>
      </x:c>
      <x:c r="G439" s="15" t="str">
        <x:v>SISLE dic-2025; reparto 2027–2030</x:v>
      </x:c>
    </x:row>
    <x:row r="440">
      <x:c r="A440" s="15" t="str">
        <x:v>Central</x:v>
      </x:c>
      <x:c r="B440" s="15" t="n">
        <x:v>2028</x:v>
      </x:c>
      <x:c r="C440" s="15" t="str">
        <x:v>M2</x:v>
      </x:c>
      <x:c r="D440" s="15" t="str">
        <x:v>Reserva estructural</x:v>
      </x:c>
      <x:c r="E440" s="15" t="str">
        <x:v>Recurrente</x:v>
      </x:c>
      <x:c r="F440" s="35" t="n">
        <x:f>M2_Backlog!$I$12*Parametros!$D$10*Calendario!$C$7</x:f>
        <x:v>92.40373183136374</x:v>
      </x:c>
      <x:c r="G440" s="15" t="str">
        <x:v>Hipótesis de capacidad de reserva; validar con entradas/salidas</x:v>
      </x:c>
    </x:row>
    <x:row r="441">
      <x:c r="A441" s="15" t="str">
        <x:v>Central</x:v>
      </x:c>
      <x:c r="B441" s="15" t="n">
        <x:v>2028</x:v>
      </x:c>
      <x:c r="C441" s="15" t="str">
        <x:v>M2</x:v>
      </x:c>
      <x:c r="D441" s="15" t="str">
        <x:v>Coordinación y transparencia</x:v>
      </x:c>
      <x:c r="E441" s="15" t="str">
        <x:v>Recurrente</x:v>
      </x:c>
      <x:c r="F441" s="35" t="n">
        <x:f>Parametros!$D$11*Calendario!$C$7</x:f>
        <x:v>16.2</x:v>
      </x:c>
      <x:c r="G441" s="15" t="str">
        <x:v>18 servicios de salud + nodo nacional</x:v>
      </x:c>
    </x:row>
    <x:row r="442">
      <x:c r="A442" s="15" t="str">
        <x:v>Central</x:v>
      </x:c>
      <x:c r="B442" s="15" t="n">
        <x:v>2028</x:v>
      </x:c>
      <x:c r="C442" s="15" t="str">
        <x:v>M2</x:v>
      </x:c>
      <x:c r="D442" s="15" t="str">
        <x:v>Alternativa pública y desplazamientos</x:v>
      </x:c>
      <x:c r="E442" s="15" t="str">
        <x:v>Recurrente</x:v>
      </x:c>
      <x:c r="F442" s="35" t="n">
        <x:f>Parametros!$D$12*Calendario!$C$7</x:f>
        <x:v>3</x:v>
      </x:c>
      <x:c r="G442" s="15" t="str">
        <x:v>Bolsa operativa anual</x:v>
      </x:c>
    </x:row>
    <x:row r="443">
      <x:c r="A443" s="15" t="str">
        <x:v>Central</x:v>
      </x:c>
      <x:c r="B443" s="15" t="n">
        <x:v>2028</x:v>
      </x:c>
      <x:c r="C443" s="15" t="str">
        <x:v>M3</x:v>
      </x:c>
      <x:c r="D443" s="15" t="str">
        <x:v>Plazas FSE adicionales activas</x:v>
      </x:c>
      <x:c r="E443" s="15" t="str">
        <x:v>Recurrente</x:v>
      </x:c>
      <x:c r="F443" s="35" t="n">
        <x:f>((M3_Personal!$F$76+M3_Personal!$F$86+M3_Personal!$F$96+M3_Personal!$F$106)*56000+(M3_Personal!$F$116+M3_Personal!$F$126+M3_Personal!$F$136)*41000)/1000000</x:f>
        <x:v>20.1</x:v>
      </x:c>
      <x:c r="G443" s="15" t="str">
        <x:v>Residente cargado + tutor; solo plazas sobre escenario base</x:v>
      </x:c>
    </x:row>
    <x:row r="444">
      <x:c r="A444" s="15" t="str">
        <x:v>Central</x:v>
      </x:c>
      <x:c r="B444" s="15" t="n">
        <x:v>2028</x:v>
      </x:c>
      <x:c r="C444" s="15" t="str">
        <x:v>M3</x:v>
      </x:c>
      <x:c r="D444" s="15" t="str">
        <x:v>Incentivos difícil cobertura</x:v>
      </x:c>
      <x:c r="E444" s="15" t="str">
        <x:v>Recurrente</x:v>
      </x:c>
      <x:c r="F444" s="35" t="n">
        <x:f>Parametros!$D$20*Parametros!$D$21/1000000*Calendario!$C$8</x:f>
        <x:v>50</x:v>
      </x:c>
      <x:c r="G444" s="15" t="str">
        <x:v>Puestos e incentivo editables</x:v>
      </x:c>
    </x:row>
    <x:row r="445">
      <x:c r="A445" s="15" t="str">
        <x:v>Central</x:v>
      </x:c>
      <x:c r="B445" s="15" t="n">
        <x:v>2028</x:v>
      </x:c>
      <x:c r="C445" s="15" t="str">
        <x:v>M3</x:v>
      </x:c>
      <x:c r="D445" s="15" t="str">
        <x:v>Homologación y evaluación</x:v>
      </x:c>
      <x:c r="E445" s="15" t="str">
        <x:v>Recurrente</x:v>
      </x:c>
      <x:c r="F445" s="35" t="n">
        <x:f>Parametros!$D$22*Calendario!$C$8</x:f>
        <x:v>9</x:v>
      </x:c>
      <x:c r="G445" s="15" t="str">
        <x:v>Unidades de tramitación y evaluación</x:v>
      </x:c>
    </x:row>
    <x:row r="446">
      <x:c r="A446" s="15" t="str">
        <x:v>Central</x:v>
      </x:c>
      <x:c r="B446" s="15" t="n">
        <x:v>2028</x:v>
      </x:c>
      <x:c r="C446" s="15" t="str">
        <x:v>M3</x:v>
      </x:c>
      <x:c r="D446" s="15" t="str">
        <x:v>Planificación, REPS y transparencia</x:v>
      </x:c>
      <x:c r="E446" s="15" t="str">
        <x:v>Recurrente</x:v>
      </x:c>
      <x:c r="F446" s="35" t="n">
        <x:f>Parametros!$D$23*Calendario!$C$8</x:f>
        <x:v>5</x:v>
      </x:c>
      <x:c r="G446" s="15" t="str">
        <x:v>Previsiones bienales y registro</x:v>
      </x:c>
    </x:row>
    <x:row r="447">
      <x:c r="A447" s="15" t="str">
        <x:v>Central</x:v>
      </x:c>
      <x:c r="B447" s="15" t="n">
        <x:v>2028</x:v>
      </x:c>
      <x:c r="C447" s="15" t="str">
        <x:v>M4</x:v>
      </x:c>
      <x:c r="D447" s="15" t="str">
        <x:v>Red comunitaria multidisciplinar</x:v>
      </x:c>
      <x:c r="E447" s="15" t="str">
        <x:v>Recurrente</x:v>
      </x:c>
      <x:c r="F447" s="35" t="n">
        <x:f>(Calendario!$C$9*(((Calendario!$C$5*10)*(Parametros!$D$24*(Parametros!$D$69*Parametros!$D$66)+Parametros!$D$25*(Parametros!$D$68*Parametros!$D$66)+Parametros!$D$26*(Parametros!$D$71*Parametros!$D$66)+Parametros!$D$27*(Parametros!$D$73*Parametros!$D$66))/1000000)+((Calendario!$C$5*4*Parametros!$D$28)*((Parametros!$D$69*Parametros!$D$66)+0.5*(Parametros!$D$68*Parametros!$D$66)+(Parametros!$D$71*Parametros!$D$66)+0.5*(Parametros!$D$73*Parametros!$D$66))/1000000)))</x:f>
        <x:v>49.92822205549751</x:v>
      </x:c>
      <x:c r="G447" s="15" t="str">
        <x:v>Módulos por población; equipo completo</x:v>
      </x:c>
    </x:row>
    <x:row r="448">
      <x:c r="A448" s="15" t="str">
        <x:v>Central</x:v>
      </x:c>
      <x:c r="B448" s="15" t="n">
        <x:v>2028</x:v>
      </x:c>
      <x:c r="C448" s="15" t="str">
        <x:v>M4</x:v>
      </x:c>
      <x:c r="D448" s="15" t="str">
        <x:v>Espacios, grupos y equipamiento</x:v>
      </x:c>
      <x:c r="E448" s="15" t="str">
        <x:v>Recurrente</x:v>
      </x:c>
      <x:c r="F448" s="35" t="n">
        <x:f>(Calendario!$C$9*(((Calendario!$C$5*10)*(Parametros!$D$24*(Parametros!$D$69*Parametros!$D$66)+Parametros!$D$25*(Parametros!$D$68*Parametros!$D$66)+Parametros!$D$26*(Parametros!$D$71*Parametros!$D$66)+Parametros!$D$27*(Parametros!$D$73*Parametros!$D$66))/1000000)+((Calendario!$C$5*4*Parametros!$D$28)*((Parametros!$D$69*Parametros!$D$66)+0.5*(Parametros!$D$68*Parametros!$D$66)+(Parametros!$D$71*Parametros!$D$66)+0.5*(Parametros!$D$73*Parametros!$D$66))/1000000)))*Parametros!$D$30</x:f>
        <x:v>7.489233308324626</x:v>
      </x:c>
      <x:c r="G448" s="15" t="str">
        <x:v>Porcentaje de personal</x:v>
      </x:c>
    </x:row>
    <x:row r="449">
      <x:c r="A449" s="15" t="str">
        <x:v>Central</x:v>
      </x:c>
      <x:c r="B449" s="15" t="n">
        <x:v>2028</x:v>
      </x:c>
      <x:c r="C449" s="15" t="str">
        <x:v>M4</x:v>
      </x:c>
      <x:c r="D449" s="15" t="str">
        <x:v>Crisis, infancia, adicciones y continuidad</x:v>
      </x:c>
      <x:c r="E449" s="15" t="str">
        <x:v>Recurrente</x:v>
      </x:c>
      <x:c r="F449" s="35" t="n">
        <x:f>Parametros!$D$29*Calendario!$C$9</x:f>
        <x:v>18.75</x:v>
      </x:c>
      <x:c r="G449" s="15" t="str">
        <x:v>Bolsa programática anual</x:v>
      </x:c>
    </x:row>
    <x:row r="450">
      <x:c r="A450" s="15" t="str">
        <x:v>Central</x:v>
      </x:c>
      <x:c r="B450" s="15" t="n">
        <x:v>2028</x:v>
      </x:c>
      <x:c r="C450" s="15" t="str">
        <x:v>M4</x:v>
      </x:c>
      <x:c r="D450" s="15" t="str">
        <x:v>Descuento Plan Salud Mental vigente</x:v>
      </x:c>
      <x:c r="E450" s="15" t="str">
        <x:v>Deducción</x:v>
      </x:c>
      <x:c r="F450" s="35" t="n">
        <x:f>-39*Calendario!$C$9</x:f>
        <x:v>-9.75</x:v>
      </x:c>
      <x:c r="G450" s="15" t="str">
        <x:v>Plan de Acción 2025–2027: 39 M€/año consolidados</x:v>
      </x:c>
    </x:row>
    <x:row r="451">
      <x:c r="A451" s="15" t="str">
        <x:v>Central</x:v>
      </x:c>
      <x:c r="B451" s="15" t="n">
        <x:v>2028</x:v>
      </x:c>
      <x:c r="C451" s="15" t="str">
        <x:v>M5</x:v>
      </x:c>
      <x:c r="D451" s="15" t="str">
        <x:v>Equipos de atención en casa</x:v>
      </x:c>
      <x:c r="E451" s="15" t="str">
        <x:v>Recurrente</x:v>
      </x:c>
      <x:c r="F451" s="35" t="n">
        <x:f>(Calendario!$C$5*10*Parametros!$D$31)*(0.5*(Parametros!$D$76*Parametros!$D$66)+1.5*(Parametros!$D$70*Parametros!$D$66)+0.5*(Parametros!$D$72*Parametros!$D$66)+0.5*(Parametros!$D$73*Parametros!$D$66)+0.5*(Parametros!$D$74*Parametros!$D$66))/1000000*Calendario!$C$10</x:f>
        <x:v>22.3839337392</x:v>
      </x:c>
      <x:c r="G451" s="15" t="str">
        <x:v>Módulos por 100.000 habitantes</x:v>
      </x:c>
    </x:row>
    <x:row r="452">
      <x:c r="A452" s="15" t="str">
        <x:v>Central</x:v>
      </x:c>
      <x:c r="B452" s="15" t="n">
        <x:v>2028</x:v>
      </x:c>
      <x:c r="C452" s="15" t="str">
        <x:v>M5</x:v>
      </x:c>
      <x:c r="D452" s="15" t="str">
        <x:v>Telemonitorización con alternativa</x:v>
      </x:c>
      <x:c r="E452" s="15" t="str">
        <x:v>Recurrente</x:v>
      </x:c>
      <x:c r="F452" s="35" t="n">
        <x:f>Calendario!$C$5*1000000*Parametros!$D$32*Parametros!$D$33/1000000*Calendario!$C$10</x:f>
        <x:v>37.95</x:v>
      </x:c>
      <x:c r="G452" s="15" t="str">
        <x:v>Población cubierta × coste anual</x:v>
      </x:c>
    </x:row>
    <x:row r="453">
      <x:c r="A453" s="15" t="str">
        <x:v>Central</x:v>
      </x:c>
      <x:c r="B453" s="15" t="n">
        <x:v>2028</x:v>
      </x:c>
      <x:c r="C453" s="15" t="str">
        <x:v>M5</x:v>
      </x:c>
      <x:c r="D453" s="15" t="str">
        <x:v>Plan único y coordinación</x:v>
      </x:c>
      <x:c r="E453" s="15" t="str">
        <x:v>Recurrente</x:v>
      </x:c>
      <x:c r="F453" s="35" t="n">
        <x:f>Parametros!$D$64*Parametros!$D$34/1000000*Calendario!$C$10</x:f>
        <x:v>16.2825</x:v>
      </x:c>
      <x:c r="G453" s="15" t="str">
        <x:v>13.026 centros y consultorios AP</x:v>
      </x:c>
    </x:row>
    <x:row r="454">
      <x:c r="A454" s="15" t="str">
        <x:v>Central</x:v>
      </x:c>
      <x:c r="B454" s="15" t="n">
        <x:v>2028</x:v>
      </x:c>
      <x:c r="C454" s="15" t="str">
        <x:v>M5</x:v>
      </x:c>
      <x:c r="D454" s="15" t="str">
        <x:v>Apoyo y respiro a cuidadores</x:v>
      </x:c>
      <x:c r="E454" s="15" t="str">
        <x:v>Recurrente</x:v>
      </x:c>
      <x:c r="F454" s="35" t="n">
        <x:f>Parametros!$D$35*Parametros!$D$36/1000000*Calendario!$C$10</x:f>
        <x:v>12.5</x:v>
      </x:c>
      <x:c r="G454" s="15" t="str">
        <x:v>Episodios anuales</x:v>
      </x:c>
    </x:row>
    <x:row r="455">
      <x:c r="A455" s="15" t="str">
        <x:v>Central</x:v>
      </x:c>
      <x:c r="B455" s="15" t="n">
        <x:v>2028</x:v>
      </x:c>
      <x:c r="C455" s="15" t="str">
        <x:v>M5</x:v>
      </x:c>
      <x:c r="D455" s="15" t="str">
        <x:v>Completar equipos paliativos</x:v>
      </x:c>
      <x:c r="E455" s="15" t="str">
        <x:v>Recurrente</x:v>
      </x:c>
      <x:c r="F455" s="35" t="n">
        <x:f>Parametros!$D$37*0.5*((Parametros!$D$69*Parametros!$D$66)+(Parametros!$D$73*Parametros!$D$66))/1000000*Calendario!$C$10</x:f>
        <x:v>1.9270036203</x:v>
      </x:c>
      <x:c r="G455" s="15" t="str">
        <x:v>Brecha frente a equipos completos; hipótesis editable</x:v>
      </x:c>
    </x:row>
    <x:row r="456">
      <x:c r="A456" s="15" t="str">
        <x:v>Central</x:v>
      </x:c>
      <x:c r="B456" s="15" t="n">
        <x:v>2028</x:v>
      </x:c>
      <x:c r="C456" s="15" t="str">
        <x:v>M6</x:v>
      </x:c>
      <x:c r="D456" s="15" t="str">
        <x:v>Equipos territoriales de salud pública</x:v>
      </x:c>
      <x:c r="E456" s="15" t="str">
        <x:v>Recurrente</x:v>
      </x:c>
      <x:c r="F456" s="35" t="n">
        <x:f>(Calendario!$C$5*10*Parametros!$D$38)*((Parametros!$D$75*Parametros!$D$66)+(Parametros!$D$70*Parametros!$D$66)+(Parametros!$D$74*Parametros!$D$66))/1000000*Calendario!$C$11</x:f>
        <x:v>30.708763313360006</x:v>
      </x:c>
      <x:c r="G456" s="15" t="str">
        <x:v>Módulo: técnico + enfermería + datos/administración</x:v>
      </x:c>
    </x:row>
    <x:row r="457">
      <x:c r="A457" s="15" t="str">
        <x:v>Central</x:v>
      </x:c>
      <x:c r="B457" s="15" t="n">
        <x:v>2028</x:v>
      </x:c>
      <x:c r="C457" s="15" t="str">
        <x:v>M6</x:v>
      </x:c>
      <x:c r="D457" s="15" t="str">
        <x:v>Programas comunitarios de prevención</x:v>
      </x:c>
      <x:c r="E457" s="15" t="str">
        <x:v>Recurrente</x:v>
      </x:c>
      <x:c r="F457" s="35" t="n">
        <x:f>Calendario!$C$5*Parametros!$D$39*Calendario!$C$11</x:f>
        <x:v>101.2</x:v>
      </x:c>
      <x:c r="G457" s="15" t="str">
        <x:v>€/residente</x:v>
      </x:c>
    </x:row>
    <x:row r="458">
      <x:c r="A458" s="15" t="str">
        <x:v>Central</x:v>
      </x:c>
      <x:c r="B458" s="15" t="n">
        <x:v>2028</x:v>
      </x:c>
      <x:c r="C458" s="15" t="str">
        <x:v>M6</x:v>
      </x:c>
      <x:c r="D458" s="15" t="str">
        <x:v>Vacunación y captación activa</x:v>
      </x:c>
      <x:c r="E458" s="15" t="str">
        <x:v>Recurrente</x:v>
      </x:c>
      <x:c r="F458" s="35" t="n">
        <x:f>Calendario!$C$5*Parametros!$D$40*Calendario!$C$11</x:f>
        <x:v>40.480000000000004</x:v>
      </x:c>
      <x:c r="G458" s="15" t="str">
        <x:v>€/residente</x:v>
      </x:c>
    </x:row>
    <x:row r="459">
      <x:c r="A459" s="15" t="str">
        <x:v>Central</x:v>
      </x:c>
      <x:c r="B459" s="15" t="n">
        <x:v>2028</x:v>
      </x:c>
      <x:c r="C459" s="15" t="str">
        <x:v>M6</x:v>
      </x:c>
      <x:c r="D459" s="15" t="str">
        <x:v>Escuela, comunidad y clima</x:v>
      </x:c>
      <x:c r="E459" s="15" t="str">
        <x:v>Recurrente</x:v>
      </x:c>
      <x:c r="F459" s="35" t="n">
        <x:f>Parametros!$D$64*Parametros!$D$41/1000000*Calendario!$C$11</x:f>
        <x:v>26.052</x:v>
      </x:c>
      <x:c r="G459" s="15" t="str">
        <x:v>€/centro AP</x:v>
      </x:c>
    </x:row>
    <x:row r="460">
      <x:c r="A460" s="15" t="str">
        <x:v>Central</x:v>
      </x:c>
      <x:c r="B460" s="15" t="n">
        <x:v>2028</x:v>
      </x:c>
      <x:c r="C460" s="15" t="str">
        <x:v>M6</x:v>
      </x:c>
      <x:c r="D460" s="15" t="str">
        <x:v>Evaluación y cribados</x:v>
      </x:c>
      <x:c r="E460" s="15" t="str">
        <x:v>Recurrente</x:v>
      </x:c>
      <x:c r="F460" s="35" t="n">
        <x:f>Parametros!$D$42*Calendario!$C$11</x:f>
        <x:v>20</x:v>
      </x:c>
      <x:c r="G460" s="15" t="str">
        <x:v>No duplica ampliación de mama ya aprobada</x:v>
      </x:c>
    </x:row>
    <x:row r="461">
      <x:c r="A461" s="15" t="str">
        <x:v>Central</x:v>
      </x:c>
      <x:c r="B461" s="15" t="n">
        <x:v>2028</x:v>
      </x:c>
      <x:c r="C461" s="15" t="str">
        <x:v>M6</x:v>
      </x:c>
      <x:c r="D461" s="15" t="str">
        <x:v>Descuento programas solapados</x:v>
      </x:c>
      <x:c r="E461" s="15" t="str">
        <x:v>Deducción</x:v>
      </x:c>
      <x:c r="F461" s="35" t="n">
        <x:f>-Parametros!$D$43*Calendario!$C$11</x:f>
        <x:v>-10</x:v>
      </x:c>
      <x:c r="G461" s="15" t="str">
        <x:v>Programas ya financiados</x:v>
      </x:c>
    </x:row>
    <x:row r="462">
      <x:c r="A462" s="15" t="str">
        <x:v>Central</x:v>
      </x:c>
      <x:c r="B462" s="15" t="n">
        <x:v>2028</x:v>
      </x:c>
      <x:c r="C462" s="15" t="str">
        <x:v>M7</x:v>
      </x:c>
      <x:c r="D462" s="15" t="str">
        <x:v>Cobertura bucodental adicional</x:v>
      </x:c>
      <x:c r="E462" s="15" t="str">
        <x:v>Recurrente</x:v>
      </x:c>
      <x:c r="F462" s="35" t="n">
        <x:f>((Calendario!$C$5*1000000)*0.135*MAX(0,Parametros!$D$44-0.304)+(Calendario!$C$5*1000000)*0.22*MAX(0,Parametros!$D$45-0.03)+350000*MAX(0,Parametros!$D$46-0.25)+1000000*MAX(0,Parametros!$D$47-0.20))*Parametros!$D$48/1000000*Calendario!$C$12</x:f>
        <x:v>122.84668799999999</x:v>
      </x:c>
      <x:c r="G462" s="15" t="str">
        <x:v>Solo cobertura sobre la línea base 2026; no suma otra vez los 60,058 M€</x:v>
      </x:c>
    </x:row>
    <x:row r="463">
      <x:c r="A463" s="15" t="str">
        <x:v>Central</x:v>
      </x:c>
      <x:c r="B463" s="15" t="n">
        <x:v>2028</x:v>
      </x:c>
      <x:c r="C463" s="15" t="str">
        <x:v>M7</x:v>
      </x:c>
      <x:c r="D463" s="15" t="str">
        <x:v>Unidades móviles - operación</x:v>
      </x:c>
      <x:c r="E463" s="15" t="str">
        <x:v>Recurrente</x:v>
      </x:c>
      <x:c r="F463" s="35" t="n">
        <x:f>Parametros!$D$49*300000/1000000*Calendario!$C$12</x:f>
        <x:v>9</x:v>
      </x:c>
      <x:c r="G463" s="15" t="str">
        <x:v>300.000 €/unidad/año</x:v>
      </x:c>
    </x:row>
    <x:row r="464">
      <x:c r="A464" s="15" t="str">
        <x:v>Central</x:v>
      </x:c>
      <x:c r="B464" s="15" t="n">
        <x:v>2028</x:v>
      </x:c>
      <x:c r="C464" s="15" t="str">
        <x:v>M7</x:v>
      </x:c>
      <x:c r="D464" s="15" t="str">
        <x:v>Unidades móviles - inversión</x:v>
      </x:c>
      <x:c r="E464" s="15" t="str">
        <x:v>Temporal</x:v>
      </x:c>
      <x:c r="F464" s="35" t="n">
        <x:f>Parametros!$D$49*250000/1000000/4</x:f>
        <x:v>6.25</x:v>
      </x:c>
      <x:c r="G464" s="15" t="str">
        <x:v>250.000 €/unidad; 2027–2030</x:v>
      </x:c>
    </x:row>
    <x:row r="465">
      <x:c r="A465" s="15" t="str">
        <x:v>Central</x:v>
      </x:c>
      <x:c r="B465" s="15" t="n">
        <x:v>2028</x:v>
      </x:c>
      <x:c r="C465" s="15" t="str">
        <x:v>M7</x:v>
      </x:c>
      <x:c r="D465" s="15" t="str">
        <x:v>Transporte sanitario y ayudas</x:v>
      </x:c>
      <x:c r="E465" s="15" t="str">
        <x:v>Recurrente</x:v>
      </x:c>
      <x:c r="F465" s="35" t="n">
        <x:f>Parametros!$D$50*250/1000000*Calendario!$C$12</x:f>
        <x:v>7.5</x:v>
      </x:c>
      <x:c r="G465" s="15" t="str">
        <x:v>250 €/ayuda</x:v>
      </x:c>
    </x:row>
    <x:row r="466">
      <x:c r="A466" s="15" t="str">
        <x:v>Central</x:v>
      </x:c>
      <x:c r="B466" s="15" t="n">
        <x:v>2028</x:v>
      </x:c>
      <x:c r="C466" s="15" t="str">
        <x:v>M7</x:v>
      </x:c>
      <x:c r="D466" s="15" t="str">
        <x:v>Redes territoriales compartidas</x:v>
      </x:c>
      <x:c r="E466" s="15" t="str">
        <x:v>Recurrente</x:v>
      </x:c>
      <x:c r="F466" s="35" t="n">
        <x:f>Parametros!$D$51*Calendario!$C$12</x:f>
        <x:v>27</x:v>
      </x:c>
      <x:c r="G466" s="15" t="str">
        <x:v>18 territorios; editable</x:v>
      </x:c>
    </x:row>
    <x:row r="467">
      <x:c r="A467" s="15" t="str">
        <x:v>Central</x:v>
      </x:c>
      <x:c r="B467" s="15" t="n">
        <x:v>2028</x:v>
      </x:c>
      <x:c r="C467" s="15" t="str">
        <x:v>M7</x:v>
      </x:c>
      <x:c r="D467" s="15" t="str">
        <x:v>Fondo de cohesión ajustado</x:v>
      </x:c>
      <x:c r="E467" s="15" t="str">
        <x:v>Recurrente</x:v>
      </x:c>
      <x:c r="F467" s="35" t="n">
        <x:f>Parametros!$D$52*Calendario!$C$12</x:f>
        <x:v>45</x:v>
      </x:c>
      <x:c r="G467" s="15" t="str">
        <x:v>Envejecimiento, dispersión e insularidad</x:v>
      </x:c>
    </x:row>
    <x:row r="468">
      <x:c r="A468" s="15" t="str">
        <x:v>Central</x:v>
      </x:c>
      <x:c r="B468" s="15" t="n">
        <x:v>2028</x:v>
      </x:c>
      <x:c r="C468" s="15" t="str">
        <x:v>M7</x:v>
      </x:c>
      <x:c r="D468" s="15" t="str">
        <x:v>Evaluación de ampliación óptica</x:v>
      </x:c>
      <x:c r="E468" s="15" t="str">
        <x:v>Recurrente</x:v>
      </x:c>
      <x:c r="F468" s="35" t="n">
        <x:f>Parametros!$D$53*Calendario!$C$12</x:f>
        <x:v>1.5</x:v>
      </x:c>
      <x:c r="G468" s="15" t="str">
        <x:v>Plan Veo vigente queda en el escenario base</x:v>
      </x:c>
    </x:row>
    <x:row r="469">
      <x:c r="A469" s="15" t="str">
        <x:v>Central</x:v>
      </x:c>
      <x:c r="B469" s="15" t="n">
        <x:v>2028</x:v>
      </x:c>
      <x:c r="C469" s="15" t="str">
        <x:v>M8</x:v>
      </x:c>
      <x:c r="D469" s="15" t="str">
        <x:v>Interoperabilidad y acceso - inversión</x:v>
      </x:c>
      <x:c r="E469" s="15" t="str">
        <x:v>Temporal</x:v>
      </x:c>
      <x:c r="F469" s="35" t="n">
        <x:f>((Parametros!$D$64*Parametros!$D$54+Parametros!$D$65*Parametros!$D$55)/1000000+Parametros!$D$56)/4</x:f>
        <x:v>148.63</x:v>
      </x:c>
      <x:c r="G469" s="15" t="str">
        <x:v>Centros AP + hospitales + plataforma; 2027–2030</x:v>
      </x:c>
    </x:row>
    <x:row r="470">
      <x:c r="A470" s="15" t="str">
        <x:v>Central</x:v>
      </x:c>
      <x:c r="B470" s="15" t="n">
        <x:v>2028</x:v>
      </x:c>
      <x:c r="C470" s="15" t="str">
        <x:v>M8</x:v>
      </x:c>
      <x:c r="D470" s="15" t="str">
        <x:v>Operación, seguridad y mantenimiento</x:v>
      </x:c>
      <x:c r="E470" s="15" t="str">
        <x:v>Recurrente</x:v>
      </x:c>
      <x:c r="F470" s="35" t="n">
        <x:f>0</x:f>
        <x:v>0</x:v>
      </x:c>
      <x:c r="G470" s="15" t="str">
        <x:v>Porcentaje anual de inversión</x:v>
      </x:c>
    </x:row>
    <x:row r="471">
      <x:c r="A471" s="15" t="str">
        <x:v>Central</x:v>
      </x:c>
      <x:c r="B471" s="15" t="n">
        <x:v>2028</x:v>
      </x:c>
      <x:c r="C471" s="15" t="str">
        <x:v>M8</x:v>
      </x:c>
      <x:c r="D471" s="15" t="str">
        <x:v>Canal no digital</x:v>
      </x:c>
      <x:c r="E471" s="15" t="str">
        <x:v>Recurrente</x:v>
      </x:c>
      <x:c r="F471" s="35" t="n">
        <x:f>Parametros!$D$58*(Parametros!$D$74*Parametros!$D$66)/1000000*Calendario!$C$13</x:f>
        <x:v>6.471248039999999</x:v>
      </x:c>
      <x:c r="G471" s="15" t="str">
        <x:v>FTE de apoyo presencial/telefónico</x:v>
      </x:c>
    </x:row>
    <x:row r="472">
      <x:c r="A472" s="15" t="str">
        <x:v>Central</x:v>
      </x:c>
      <x:c r="B472" s="15" t="n">
        <x:v>2028</x:v>
      </x:c>
      <x:c r="C472" s="15" t="str">
        <x:v>M8</x:v>
      </x:c>
      <x:c r="D472" s="15" t="str">
        <x:v>Registro IA, auditorías y cuadro público</x:v>
      </x:c>
      <x:c r="E472" s="15" t="str">
        <x:v>Recurrente</x:v>
      </x:c>
      <x:c r="F472" s="35" t="n">
        <x:f>Parametros!$D$59*Calendario!$C$13</x:f>
        <x:v>12.5</x:v>
      </x:c>
      <x:c r="G472" s="15" t="str">
        <x:v>Gobernanza nacional y auditoría independiente</x:v>
      </x:c>
    </x:row>
    <x:row r="473">
      <x:c r="A473" s="15" t="str">
        <x:v>Central</x:v>
      </x:c>
      <x:c r="B473" s="15" t="n">
        <x:v>2029</x:v>
      </x:c>
      <x:c r="C473" s="15" t="str">
        <x:v>M1</x:v>
      </x:c>
      <x:c r="D473" s="15" t="str">
        <x:v>Personal multiprofesional</x:v>
      </x:c>
      <x:c r="E473" s="15" t="str">
        <x:v>Recurrente</x:v>
      </x:c>
      <x:c r="F473" s="35" t="n">
        <x:f>Calendario!$D$6*(Calendario!$D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D$5*10*Parametros!$D$6)*((Parametros!$D$72*Parametros!$D$66)+0.5*(Parametros!$D$75*Parametros!$D$66)+0.5*(Parametros!$D$73*Parametros!$D$66)))/1000000</x:f>
        <x:v>337.9935153630051</x:v>
      </x:c>
      <x:c r="G473" s="15" t="str">
        <x:v>SIAP 2024 + retribuciones 2026 + cupos editables</x:v>
      </x:c>
    </x:row>
    <x:row r="474">
      <x:c r="A474" s="15" t="str">
        <x:v>Central</x:v>
      </x:c>
      <x:c r="B474" s="15" t="n">
        <x:v>2029</x:v>
      </x:c>
      <x:c r="C474" s="15" t="str">
        <x:v>M1</x:v>
      </x:c>
      <x:c r="D474" s="15" t="str">
        <x:v>Diagnóstico y actividad</x:v>
      </x:c>
      <x:c r="E474" s="15" t="str">
        <x:v>Recurrente</x:v>
      </x:c>
      <x:c r="F474" s="35" t="n">
        <x:f>Calendario!$D$6*Calendario!$D$5*Parametros!$D$7</x:f>
        <x:v>191.25</x:v>
      </x:c>
      <x:c r="G474" s="15" t="str">
        <x:v>Hipótesis por residente</x:v>
      </x:c>
    </x:row>
    <x:row r="475">
      <x:c r="A475" s="15" t="str">
        <x:v>Central</x:v>
      </x:c>
      <x:c r="B475" s="15" t="n">
        <x:v>2029</x:v>
      </x:c>
      <x:c r="C475" s="15" t="str">
        <x:v>M1</x:v>
      </x:c>
      <x:c r="D475" s="15" t="str">
        <x:v>Espacios y equipos</x:v>
      </x:c>
      <x:c r="E475" s="15" t="str">
        <x:v>Temporal</x:v>
      </x:c>
      <x:c r="F475" s="35" t="n">
        <x:f>((((Parametros!$D$60/Parametros!$D$5)-Parametros!$D$61)+(Parametros!$D$61+Parametros!$D$62+((Parametros!$D$60/Parametros!$D$5)-Parametros!$D$61)-Parametros!$D$63)+(((Parametros!$D$60/Parametros!$D$5)-Parametros!$D$61)*0.5)+2*(Calendario!$D$5*10*Parametros!$D$6))*30000/1000000)/4</x:f>
        <x:v>65.56288499999998</x:v>
      </x:c>
      <x:c r="G475" s="15" t="str">
        <x:v>30.000 € por FTE incremental; 2027–2030</x:v>
      </x:c>
    </x:row>
    <x:row r="476">
      <x:c r="A476" s="15" t="str">
        <x:v>Central</x:v>
      </x:c>
      <x:c r="B476" s="15" t="n">
        <x:v>2029</x:v>
      </x:c>
      <x:c r="C476" s="15" t="str">
        <x:v>M1</x:v>
      </x:c>
      <x:c r="D476" s="15" t="str">
        <x:v>Mantenimiento</x:v>
      </x:c>
      <x:c r="E476" s="15" t="str">
        <x:v>Recurrente</x:v>
      </x:c>
      <x:c r="F476" s="35" t="n">
        <x:f>0</x:f>
        <x:v>0</x:v>
      </x:c>
      <x:c r="G476" s="15" t="str">
        <x:v>10% de inversión acumulada</x:v>
      </x:c>
    </x:row>
    <x:row r="477">
      <x:c r="A477" s="15" t="str">
        <x:v>Central</x:v>
      </x:c>
      <x:c r="B477" s="15" t="n">
        <x:v>2029</x:v>
      </x:c>
      <x:c r="C477" s="15" t="str">
        <x:v>M1</x:v>
      </x:c>
      <x:c r="D477" s="15" t="str">
        <x:v>Descuento programas existentes</x:v>
      </x:c>
      <x:c r="E477" s="15" t="str">
        <x:v>Deducción</x:v>
      </x:c>
      <x:c r="F477" s="35" t="n">
        <x:f>-Parametros!$D$8*Calendario!$D$6</x:f>
        <x:v>-56.25</x:v>
      </x:c>
      <x:c r="G477" s="15" t="str">
        <x:v>No duplicar Plan AP 2025–2027 / transferencias 2026</x:v>
      </x:c>
    </x:row>
    <x:row r="478">
      <x:c r="A478" s="15" t="str">
        <x:v>Central</x:v>
      </x:c>
      <x:c r="B478" s="15" t="n">
        <x:v>2029</x:v>
      </x:c>
      <x:c r="C478" s="15" t="str">
        <x:v>M2</x:v>
      </x:c>
      <x:c r="D478" s="15" t="str">
        <x:v>Absorción backlog 2025</x:v>
      </x:c>
      <x:c r="E478" s="15" t="str">
        <x:v>Temporal</x:v>
      </x:c>
      <x:c r="F478" s="35" t="n">
        <x:f>M2_Backlog!$I$12*Calendario!$D$14</x:f>
        <x:v>369.61492732545497</x:v>
      </x:c>
      <x:c r="G478" s="15" t="str">
        <x:v>SISLE dic-2025; reparto 2027–2030</x:v>
      </x:c>
    </x:row>
    <x:row r="479">
      <x:c r="A479" s="15" t="str">
        <x:v>Central</x:v>
      </x:c>
      <x:c r="B479" s="15" t="n">
        <x:v>2029</x:v>
      </x:c>
      <x:c r="C479" s="15" t="str">
        <x:v>M2</x:v>
      </x:c>
      <x:c r="D479" s="15" t="str">
        <x:v>Reserva estructural</x:v>
      </x:c>
      <x:c r="E479" s="15" t="str">
        <x:v>Recurrente</x:v>
      </x:c>
      <x:c r="F479" s="35" t="n">
        <x:f>M2_Backlog!$I$12*Parametros!$D$10*Calendario!$D$7</x:f>
        <x:v>184.80746366272749</x:v>
      </x:c>
      <x:c r="G479" s="15" t="str">
        <x:v>Hipótesis de capacidad de reserva; validar con entradas/salidas</x:v>
      </x:c>
    </x:row>
    <x:row r="480">
      <x:c r="A480" s="15" t="str">
        <x:v>Central</x:v>
      </x:c>
      <x:c r="B480" s="15" t="n">
        <x:v>2029</x:v>
      </x:c>
      <x:c r="C480" s="15" t="str">
        <x:v>M2</x:v>
      </x:c>
      <x:c r="D480" s="15" t="str">
        <x:v>Coordinación y transparencia</x:v>
      </x:c>
      <x:c r="E480" s="15" t="str">
        <x:v>Recurrente</x:v>
      </x:c>
      <x:c r="F480" s="35" t="n">
        <x:f>Parametros!$D$11*Calendario!$D$7</x:f>
        <x:v>32.4</x:v>
      </x:c>
      <x:c r="G480" s="15" t="str">
        <x:v>18 servicios de salud + nodo nacional</x:v>
      </x:c>
    </x:row>
    <x:row r="481">
      <x:c r="A481" s="15" t="str">
        <x:v>Central</x:v>
      </x:c>
      <x:c r="B481" s="15" t="n">
        <x:v>2029</x:v>
      </x:c>
      <x:c r="C481" s="15" t="str">
        <x:v>M2</x:v>
      </x:c>
      <x:c r="D481" s="15" t="str">
        <x:v>Alternativa pública y desplazamientos</x:v>
      </x:c>
      <x:c r="E481" s="15" t="str">
        <x:v>Recurrente</x:v>
      </x:c>
      <x:c r="F481" s="35" t="n">
        <x:f>Parametros!$D$12*Calendario!$D$7</x:f>
        <x:v>6</x:v>
      </x:c>
      <x:c r="G481" s="15" t="str">
        <x:v>Bolsa operativa anual</x:v>
      </x:c>
    </x:row>
    <x:row r="482">
      <x:c r="A482" s="15" t="str">
        <x:v>Central</x:v>
      </x:c>
      <x:c r="B482" s="15" t="n">
        <x:v>2029</x:v>
      </x:c>
      <x:c r="C482" s="15" t="str">
        <x:v>M3</x:v>
      </x:c>
      <x:c r="D482" s="15" t="str">
        <x:v>Plazas FSE adicionales activas</x:v>
      </x:c>
      <x:c r="E482" s="15" t="str">
        <x:v>Recurrente</x:v>
      </x:c>
      <x:c r="F482" s="35" t="n">
        <x:f>((M3_Personal!$F$77+M3_Personal!$F$87+M3_Personal!$F$97+M3_Personal!$F$107)*56000+(M3_Personal!$F$117+M3_Personal!$F$127+M3_Personal!$F$137)*41000)/1000000</x:f>
        <x:v>60.3</x:v>
      </x:c>
      <x:c r="G482" s="15" t="str">
        <x:v>Residente cargado + tutor; solo plazas sobre escenario base</x:v>
      </x:c>
    </x:row>
    <x:row r="483">
      <x:c r="A483" s="15" t="str">
        <x:v>Central</x:v>
      </x:c>
      <x:c r="B483" s="15" t="n">
        <x:v>2029</x:v>
      </x:c>
      <x:c r="C483" s="15" t="str">
        <x:v>M3</x:v>
      </x:c>
      <x:c r="D483" s="15" t="str">
        <x:v>Incentivos difícil cobertura</x:v>
      </x:c>
      <x:c r="E483" s="15" t="str">
        <x:v>Recurrente</x:v>
      </x:c>
      <x:c r="F483" s="35" t="n">
        <x:f>Parametros!$D$20*Parametros!$D$21/1000000*Calendario!$D$8</x:f>
        <x:v>75</x:v>
      </x:c>
      <x:c r="G483" s="15" t="str">
        <x:v>Puestos e incentivo editables</x:v>
      </x:c>
    </x:row>
    <x:row r="484">
      <x:c r="A484" s="15" t="str">
        <x:v>Central</x:v>
      </x:c>
      <x:c r="B484" s="15" t="n">
        <x:v>2029</x:v>
      </x:c>
      <x:c r="C484" s="15" t="str">
        <x:v>M3</x:v>
      </x:c>
      <x:c r="D484" s="15" t="str">
        <x:v>Homologación y evaluación</x:v>
      </x:c>
      <x:c r="E484" s="15" t="str">
        <x:v>Recurrente</x:v>
      </x:c>
      <x:c r="F484" s="35" t="n">
        <x:f>Parametros!$D$22*Calendario!$D$8</x:f>
        <x:v>13.5</x:v>
      </x:c>
      <x:c r="G484" s="15" t="str">
        <x:v>Unidades de tramitación y evaluación</x:v>
      </x:c>
    </x:row>
    <x:row r="485">
      <x:c r="A485" s="15" t="str">
        <x:v>Central</x:v>
      </x:c>
      <x:c r="B485" s="15" t="n">
        <x:v>2029</x:v>
      </x:c>
      <x:c r="C485" s="15" t="str">
        <x:v>M3</x:v>
      </x:c>
      <x:c r="D485" s="15" t="str">
        <x:v>Planificación, REPS y transparencia</x:v>
      </x:c>
      <x:c r="E485" s="15" t="str">
        <x:v>Recurrente</x:v>
      </x:c>
      <x:c r="F485" s="35" t="n">
        <x:f>Parametros!$D$23*Calendario!$D$8</x:f>
        <x:v>7.5</x:v>
      </x:c>
      <x:c r="G485" s="15" t="str">
        <x:v>Previsiones bienales y registro</x:v>
      </x:c>
    </x:row>
    <x:row r="486">
      <x:c r="A486" s="15" t="str">
        <x:v>Central</x:v>
      </x:c>
      <x:c r="B486" s="15" t="n">
        <x:v>2029</x:v>
      </x:c>
      <x:c r="C486" s="15" t="str">
        <x:v>M4</x:v>
      </x:c>
      <x:c r="D486" s="15" t="str">
        <x:v>Red comunitaria multidisciplinar</x:v>
      </x:c>
      <x:c r="E486" s="15" t="str">
        <x:v>Recurrente</x:v>
      </x:c>
      <x:c r="F486" s="35" t="n">
        <x:f>(Calendario!$D$9*(((Calendario!$D$5*10)*(Parametros!$D$24*(Parametros!$D$69*Parametros!$D$66)+Parametros!$D$25*(Parametros!$D$68*Parametros!$D$66)+Parametros!$D$26*(Parametros!$D$71*Parametros!$D$66)+Parametros!$D$27*(Parametros!$D$73*Parametros!$D$66))/1000000)+((Calendario!$D$5*4*Parametros!$D$28)*((Parametros!$D$69*Parametros!$D$66)+0.5*(Parametros!$D$68*Parametros!$D$66)+(Parametros!$D$71*Parametros!$D$66)+0.5*(Parametros!$D$73*Parametros!$D$66))/1000000)))</x:f>
        <x:v>90.58124080424251</x:v>
      </x:c>
      <x:c r="G486" s="15" t="str">
        <x:v>Módulos por población; equipo completo</x:v>
      </x:c>
    </x:row>
    <x:row r="487">
      <x:c r="A487" s="15" t="str">
        <x:v>Central</x:v>
      </x:c>
      <x:c r="B487" s="15" t="n">
        <x:v>2029</x:v>
      </x:c>
      <x:c r="C487" s="15" t="str">
        <x:v>M4</x:v>
      </x:c>
      <x:c r="D487" s="15" t="str">
        <x:v>Espacios, grupos y equipamiento</x:v>
      </x:c>
      <x:c r="E487" s="15" t="str">
        <x:v>Recurrente</x:v>
      </x:c>
      <x:c r="F487" s="35" t="n">
        <x:f>(Calendario!$D$9*(((Calendario!$D$5*10)*(Parametros!$D$24*(Parametros!$D$69*Parametros!$D$66)+Parametros!$D$25*(Parametros!$D$68*Parametros!$D$66)+Parametros!$D$26*(Parametros!$D$71*Parametros!$D$66)+Parametros!$D$27*(Parametros!$D$73*Parametros!$D$66))/1000000)+((Calendario!$D$5*4*Parametros!$D$28)*((Parametros!$D$69*Parametros!$D$66)+0.5*(Parametros!$D$68*Parametros!$D$66)+(Parametros!$D$71*Parametros!$D$66)+0.5*(Parametros!$D$73*Parametros!$D$66))/1000000)))*Parametros!$D$30</x:f>
        <x:v>13.587186120636376</x:v>
      </x:c>
      <x:c r="G487" s="15" t="str">
        <x:v>Porcentaje de personal</x:v>
      </x:c>
    </x:row>
    <x:row r="488">
      <x:c r="A488" s="15" t="str">
        <x:v>Central</x:v>
      </x:c>
      <x:c r="B488" s="15" t="n">
        <x:v>2029</x:v>
      </x:c>
      <x:c r="C488" s="15" t="str">
        <x:v>M4</x:v>
      </x:c>
      <x:c r="D488" s="15" t="str">
        <x:v>Crisis, infancia, adicciones y continuidad</x:v>
      </x:c>
      <x:c r="E488" s="15" t="str">
        <x:v>Recurrente</x:v>
      </x:c>
      <x:c r="F488" s="35" t="n">
        <x:f>Parametros!$D$29*Calendario!$D$9</x:f>
        <x:v>33.75</x:v>
      </x:c>
      <x:c r="G488" s="15" t="str">
        <x:v>Bolsa programática anual</x:v>
      </x:c>
    </x:row>
    <x:row r="489">
      <x:c r="A489" s="15" t="str">
        <x:v>Central</x:v>
      </x:c>
      <x:c r="B489" s="15" t="n">
        <x:v>2029</x:v>
      </x:c>
      <x:c r="C489" s="15" t="str">
        <x:v>M4</x:v>
      </x:c>
      <x:c r="D489" s="15" t="str">
        <x:v>Descuento Plan Salud Mental vigente</x:v>
      </x:c>
      <x:c r="E489" s="15" t="str">
        <x:v>Deducción</x:v>
      </x:c>
      <x:c r="F489" s="35" t="n">
        <x:f>-39*Calendario!$D$9</x:f>
        <x:v>-17.55</x:v>
      </x:c>
      <x:c r="G489" s="15" t="str">
        <x:v>Plan de Acción 2025–2027: 39 M€/año consolidados</x:v>
      </x:c>
    </x:row>
    <x:row r="490">
      <x:c r="A490" s="15" t="str">
        <x:v>Central</x:v>
      </x:c>
      <x:c r="B490" s="15" t="n">
        <x:v>2029</x:v>
      </x:c>
      <x:c r="C490" s="15" t="str">
        <x:v>M5</x:v>
      </x:c>
      <x:c r="D490" s="15" t="str">
        <x:v>Equipos de atención en casa</x:v>
      </x:c>
      <x:c r="E490" s="15" t="str">
        <x:v>Recurrente</x:v>
      </x:c>
      <x:c r="F490" s="35" t="n">
        <x:f>(Calendario!$D$5*10*Parametros!$D$31)*(0.5*(Parametros!$D$76*Parametros!$D$66)+1.5*(Parametros!$D$70*Parametros!$D$66)+0.5*(Parametros!$D$72*Parametros!$D$66)+0.5*(Parametros!$D$73*Parametros!$D$66)+0.5*(Parametros!$D$74*Parametros!$D$66))/1000000*Calendario!$D$10</x:f>
        <x:v>40.6095872976</x:v>
      </x:c>
      <x:c r="G490" s="15" t="str">
        <x:v>Módulos por 100.000 habitantes</x:v>
      </x:c>
    </x:row>
    <x:row r="491">
      <x:c r="A491" s="15" t="str">
        <x:v>Central</x:v>
      </x:c>
      <x:c r="B491" s="15" t="n">
        <x:v>2029</x:v>
      </x:c>
      <x:c r="C491" s="15" t="str">
        <x:v>M5</x:v>
      </x:c>
      <x:c r="D491" s="15" t="str">
        <x:v>Telemonitorización con alternativa</x:v>
      </x:c>
      <x:c r="E491" s="15" t="str">
        <x:v>Recurrente</x:v>
      </x:c>
      <x:c r="F491" s="35" t="n">
        <x:f>Calendario!$D$5*1000000*Parametros!$D$32*Parametros!$D$33/1000000*Calendario!$D$10</x:f>
        <x:v>68.85000000000001</x:v>
      </x:c>
      <x:c r="G491" s="15" t="str">
        <x:v>Población cubierta × coste anual</x:v>
      </x:c>
    </x:row>
    <x:row r="492">
      <x:c r="A492" s="15" t="str">
        <x:v>Central</x:v>
      </x:c>
      <x:c r="B492" s="15" t="n">
        <x:v>2029</x:v>
      </x:c>
      <x:c r="C492" s="15" t="str">
        <x:v>M5</x:v>
      </x:c>
      <x:c r="D492" s="15" t="str">
        <x:v>Plan único y coordinación</x:v>
      </x:c>
      <x:c r="E492" s="15" t="str">
        <x:v>Recurrente</x:v>
      </x:c>
      <x:c r="F492" s="35" t="n">
        <x:f>Parametros!$D$64*Parametros!$D$34/1000000*Calendario!$D$10</x:f>
        <x:v>29.3085</x:v>
      </x:c>
      <x:c r="G492" s="15" t="str">
        <x:v>13.026 centros y consultorios AP</x:v>
      </x:c>
    </x:row>
    <x:row r="493">
      <x:c r="A493" s="15" t="str">
        <x:v>Central</x:v>
      </x:c>
      <x:c r="B493" s="15" t="n">
        <x:v>2029</x:v>
      </x:c>
      <x:c r="C493" s="15" t="str">
        <x:v>M5</x:v>
      </x:c>
      <x:c r="D493" s="15" t="str">
        <x:v>Apoyo y respiro a cuidadores</x:v>
      </x:c>
      <x:c r="E493" s="15" t="str">
        <x:v>Recurrente</x:v>
      </x:c>
      <x:c r="F493" s="35" t="n">
        <x:f>Parametros!$D$35*Parametros!$D$36/1000000*Calendario!$D$10</x:f>
        <x:v>22.5</x:v>
      </x:c>
      <x:c r="G493" s="15" t="str">
        <x:v>Episodios anuales</x:v>
      </x:c>
    </x:row>
    <x:row r="494">
      <x:c r="A494" s="15" t="str">
        <x:v>Central</x:v>
      </x:c>
      <x:c r="B494" s="15" t="n">
        <x:v>2029</x:v>
      </x:c>
      <x:c r="C494" s="15" t="str">
        <x:v>M5</x:v>
      </x:c>
      <x:c r="D494" s="15" t="str">
        <x:v>Completar equipos paliativos</x:v>
      </x:c>
      <x:c r="E494" s="15" t="str">
        <x:v>Recurrente</x:v>
      </x:c>
      <x:c r="F494" s="35" t="n">
        <x:f>Parametros!$D$37*0.5*((Parametros!$D$69*Parametros!$D$66)+(Parametros!$D$73*Parametros!$D$66))/1000000*Calendario!$D$10</x:f>
        <x:v>3.46860651654</x:v>
      </x:c>
      <x:c r="G494" s="15" t="str">
        <x:v>Brecha frente a equipos completos; hipótesis editable</x:v>
      </x:c>
    </x:row>
    <x:row r="495">
      <x:c r="A495" s="15" t="str">
        <x:v>Central</x:v>
      </x:c>
      <x:c r="B495" s="15" t="n">
        <x:v>2029</x:v>
      </x:c>
      <x:c r="C495" s="15" t="str">
        <x:v>M6</x:v>
      </x:c>
      <x:c r="D495" s="15" t="str">
        <x:v>Equipos territoriales de salud pública</x:v>
      </x:c>
      <x:c r="E495" s="15" t="str">
        <x:v>Recurrente</x:v>
      </x:c>
      <x:c r="F495" s="35" t="n">
        <x:f>(Calendario!$D$5*10*Parametros!$D$38)*((Parametros!$D$75*Parametros!$D$66)+(Parametros!$D$70*Parametros!$D$66)+(Parametros!$D$74*Parametros!$D$66))/1000000*Calendario!$D$11</x:f>
        <x:v>46.42728050340001</x:v>
      </x:c>
      <x:c r="G495" s="15" t="str">
        <x:v>Módulo: técnico + enfermería + datos/administración</x:v>
      </x:c>
    </x:row>
    <x:row r="496">
      <x:c r="A496" s="15" t="str">
        <x:v>Central</x:v>
      </x:c>
      <x:c r="B496" s="15" t="n">
        <x:v>2029</x:v>
      </x:c>
      <x:c r="C496" s="15" t="str">
        <x:v>M6</x:v>
      </x:c>
      <x:c r="D496" s="15" t="str">
        <x:v>Programas comunitarios de prevención</x:v>
      </x:c>
      <x:c r="E496" s="15" t="str">
        <x:v>Recurrente</x:v>
      </x:c>
      <x:c r="F496" s="35" t="n">
        <x:f>Calendario!$D$5*Parametros!$D$39*Calendario!$D$11</x:f>
        <x:v>153</x:v>
      </x:c>
      <x:c r="G496" s="15" t="str">
        <x:v>€/residente</x:v>
      </x:c>
    </x:row>
    <x:row r="497">
      <x:c r="A497" s="15" t="str">
        <x:v>Central</x:v>
      </x:c>
      <x:c r="B497" s="15" t="n">
        <x:v>2029</x:v>
      </x:c>
      <x:c r="C497" s="15" t="str">
        <x:v>M6</x:v>
      </x:c>
      <x:c r="D497" s="15" t="str">
        <x:v>Vacunación y captación activa</x:v>
      </x:c>
      <x:c r="E497" s="15" t="str">
        <x:v>Recurrente</x:v>
      </x:c>
      <x:c r="F497" s="35" t="n">
        <x:f>Calendario!$D$5*Parametros!$D$40*Calendario!$D$11</x:f>
        <x:v>61.199999999999996</x:v>
      </x:c>
      <x:c r="G497" s="15" t="str">
        <x:v>€/residente</x:v>
      </x:c>
    </x:row>
    <x:row r="498">
      <x:c r="A498" s="15" t="str">
        <x:v>Central</x:v>
      </x:c>
      <x:c r="B498" s="15" t="n">
        <x:v>2029</x:v>
      </x:c>
      <x:c r="C498" s="15" t="str">
        <x:v>M6</x:v>
      </x:c>
      <x:c r="D498" s="15" t="str">
        <x:v>Escuela, comunidad y clima</x:v>
      </x:c>
      <x:c r="E498" s="15" t="str">
        <x:v>Recurrente</x:v>
      </x:c>
      <x:c r="F498" s="35" t="n">
        <x:f>Parametros!$D$64*Parametros!$D$41/1000000*Calendario!$D$11</x:f>
        <x:v>39.077999999999996</x:v>
      </x:c>
      <x:c r="G498" s="15" t="str">
        <x:v>€/centro AP</x:v>
      </x:c>
    </x:row>
    <x:row r="499">
      <x:c r="A499" s="15" t="str">
        <x:v>Central</x:v>
      </x:c>
      <x:c r="B499" s="15" t="n">
        <x:v>2029</x:v>
      </x:c>
      <x:c r="C499" s="15" t="str">
        <x:v>M6</x:v>
      </x:c>
      <x:c r="D499" s="15" t="str">
        <x:v>Evaluación y cribados</x:v>
      </x:c>
      <x:c r="E499" s="15" t="str">
        <x:v>Recurrente</x:v>
      </x:c>
      <x:c r="F499" s="35" t="n">
        <x:f>Parametros!$D$42*Calendario!$D$11</x:f>
        <x:v>30</x:v>
      </x:c>
      <x:c r="G499" s="15" t="str">
        <x:v>No duplica ampliación de mama ya aprobada</x:v>
      </x:c>
    </x:row>
    <x:row r="500">
      <x:c r="A500" s="15" t="str">
        <x:v>Central</x:v>
      </x:c>
      <x:c r="B500" s="15" t="n">
        <x:v>2029</x:v>
      </x:c>
      <x:c r="C500" s="15" t="str">
        <x:v>M6</x:v>
      </x:c>
      <x:c r="D500" s="15" t="str">
        <x:v>Descuento programas solapados</x:v>
      </x:c>
      <x:c r="E500" s="15" t="str">
        <x:v>Deducción</x:v>
      </x:c>
      <x:c r="F500" s="35" t="n">
        <x:f>-Parametros!$D$43*Calendario!$D$11</x:f>
        <x:v>-15</x:v>
      </x:c>
      <x:c r="G500" s="15" t="str">
        <x:v>Programas ya financiados</x:v>
      </x:c>
    </x:row>
    <x:row r="501">
      <x:c r="A501" s="15" t="str">
        <x:v>Central</x:v>
      </x:c>
      <x:c r="B501" s="15" t="n">
        <x:v>2029</x:v>
      </x:c>
      <x:c r="C501" s="15" t="str">
        <x:v>M7</x:v>
      </x:c>
      <x:c r="D501" s="15" t="str">
        <x:v>Cobertura bucodental adicional</x:v>
      </x:c>
      <x:c r="E501" s="15" t="str">
        <x:v>Recurrente</x:v>
      </x:c>
      <x:c r="F501" s="35" t="n">
        <x:f>((Calendario!$D$5*1000000)*0.135*MAX(0,Parametros!$D$44-0.304)+(Calendario!$D$5*1000000)*0.22*MAX(0,Parametros!$D$45-0.03)+350000*MAX(0,Parametros!$D$46-0.25)+1000000*MAX(0,Parametros!$D$47-0.20))*Parametros!$D$48/1000000*Calendario!$D$12</x:f>
        <x:v>206.23079999999996</x:v>
      </x:c>
      <x:c r="G501" s="15" t="str">
        <x:v>Solo cobertura sobre la línea base 2026; no suma otra vez los 60,058 M€</x:v>
      </x:c>
    </x:row>
    <x:row r="502">
      <x:c r="A502" s="15" t="str">
        <x:v>Central</x:v>
      </x:c>
      <x:c r="B502" s="15" t="n">
        <x:v>2029</x:v>
      </x:c>
      <x:c r="C502" s="15" t="str">
        <x:v>M7</x:v>
      </x:c>
      <x:c r="D502" s="15" t="str">
        <x:v>Unidades móviles - operación</x:v>
      </x:c>
      <x:c r="E502" s="15" t="str">
        <x:v>Recurrente</x:v>
      </x:c>
      <x:c r="F502" s="35" t="n">
        <x:f>Parametros!$D$49*300000/1000000*Calendario!$D$12</x:f>
        <x:v>15</x:v>
      </x:c>
      <x:c r="G502" s="15" t="str">
        <x:v>300.000 €/unidad/año</x:v>
      </x:c>
    </x:row>
    <x:row r="503">
      <x:c r="A503" s="15" t="str">
        <x:v>Central</x:v>
      </x:c>
      <x:c r="B503" s="15" t="n">
        <x:v>2029</x:v>
      </x:c>
      <x:c r="C503" s="15" t="str">
        <x:v>M7</x:v>
      </x:c>
      <x:c r="D503" s="15" t="str">
        <x:v>Unidades móviles - inversión</x:v>
      </x:c>
      <x:c r="E503" s="15" t="str">
        <x:v>Temporal</x:v>
      </x:c>
      <x:c r="F503" s="35" t="n">
        <x:f>Parametros!$D$49*250000/1000000/4</x:f>
        <x:v>6.25</x:v>
      </x:c>
      <x:c r="G503" s="15" t="str">
        <x:v>250.000 €/unidad; 2027–2030</x:v>
      </x:c>
    </x:row>
    <x:row r="504">
      <x:c r="A504" s="15" t="str">
        <x:v>Central</x:v>
      </x:c>
      <x:c r="B504" s="15" t="n">
        <x:v>2029</x:v>
      </x:c>
      <x:c r="C504" s="15" t="str">
        <x:v>M7</x:v>
      </x:c>
      <x:c r="D504" s="15" t="str">
        <x:v>Transporte sanitario y ayudas</x:v>
      </x:c>
      <x:c r="E504" s="15" t="str">
        <x:v>Recurrente</x:v>
      </x:c>
      <x:c r="F504" s="35" t="n">
        <x:f>Parametros!$D$50*250/1000000*Calendario!$D$12</x:f>
        <x:v>12.5</x:v>
      </x:c>
      <x:c r="G504" s="15" t="str">
        <x:v>250 €/ayuda</x:v>
      </x:c>
    </x:row>
    <x:row r="505">
      <x:c r="A505" s="15" t="str">
        <x:v>Central</x:v>
      </x:c>
      <x:c r="B505" s="15" t="n">
        <x:v>2029</x:v>
      </x:c>
      <x:c r="C505" s="15" t="str">
        <x:v>M7</x:v>
      </x:c>
      <x:c r="D505" s="15" t="str">
        <x:v>Redes territoriales compartidas</x:v>
      </x:c>
      <x:c r="E505" s="15" t="str">
        <x:v>Recurrente</x:v>
      </x:c>
      <x:c r="F505" s="35" t="n">
        <x:f>Parametros!$D$51*Calendario!$D$12</x:f>
        <x:v>45</x:v>
      </x:c>
      <x:c r="G505" s="15" t="str">
        <x:v>18 territorios; editable</x:v>
      </x:c>
    </x:row>
    <x:row r="506">
      <x:c r="A506" s="15" t="str">
        <x:v>Central</x:v>
      </x:c>
      <x:c r="B506" s="15" t="n">
        <x:v>2029</x:v>
      </x:c>
      <x:c r="C506" s="15" t="str">
        <x:v>M7</x:v>
      </x:c>
      <x:c r="D506" s="15" t="str">
        <x:v>Fondo de cohesión ajustado</x:v>
      </x:c>
      <x:c r="E506" s="15" t="str">
        <x:v>Recurrente</x:v>
      </x:c>
      <x:c r="F506" s="35" t="n">
        <x:f>Parametros!$D$52*Calendario!$D$12</x:f>
        <x:v>75</x:v>
      </x:c>
      <x:c r="G506" s="15" t="str">
        <x:v>Envejecimiento, dispersión e insularidad</x:v>
      </x:c>
    </x:row>
    <x:row r="507">
      <x:c r="A507" s="15" t="str">
        <x:v>Central</x:v>
      </x:c>
      <x:c r="B507" s="15" t="n">
        <x:v>2029</x:v>
      </x:c>
      <x:c r="C507" s="15" t="str">
        <x:v>M7</x:v>
      </x:c>
      <x:c r="D507" s="15" t="str">
        <x:v>Evaluación de ampliación óptica</x:v>
      </x:c>
      <x:c r="E507" s="15" t="str">
        <x:v>Recurrente</x:v>
      </x:c>
      <x:c r="F507" s="35" t="n">
        <x:f>Parametros!$D$53*Calendario!$D$12</x:f>
        <x:v>2.5</x:v>
      </x:c>
      <x:c r="G507" s="15" t="str">
        <x:v>Plan Veo vigente queda en el escenario base</x:v>
      </x:c>
    </x:row>
    <x:row r="508">
      <x:c r="A508" s="15" t="str">
        <x:v>Central</x:v>
      </x:c>
      <x:c r="B508" s="15" t="n">
        <x:v>2029</x:v>
      </x:c>
      <x:c r="C508" s="15" t="str">
        <x:v>M8</x:v>
      </x:c>
      <x:c r="D508" s="15" t="str">
        <x:v>Interoperabilidad y acceso - inversión</x:v>
      </x:c>
      <x:c r="E508" s="15" t="str">
        <x:v>Temporal</x:v>
      </x:c>
      <x:c r="F508" s="35" t="n">
        <x:f>((Parametros!$D$64*Parametros!$D$54+Parametros!$D$65*Parametros!$D$55)/1000000+Parametros!$D$56)/4</x:f>
        <x:v>148.63</x:v>
      </x:c>
      <x:c r="G508" s="15" t="str">
        <x:v>Centros AP + hospitales + plataforma; 2027–2030</x:v>
      </x:c>
    </x:row>
    <x:row r="509">
      <x:c r="A509" s="15" t="str">
        <x:v>Central</x:v>
      </x:c>
      <x:c r="B509" s="15" t="n">
        <x:v>2029</x:v>
      </x:c>
      <x:c r="C509" s="15" t="str">
        <x:v>M8</x:v>
      </x:c>
      <x:c r="D509" s="15" t="str">
        <x:v>Operación, seguridad y mantenimiento</x:v>
      </x:c>
      <x:c r="E509" s="15" t="str">
        <x:v>Recurrente</x:v>
      </x:c>
      <x:c r="F509" s="35" t="n">
        <x:f>0</x:f>
        <x:v>0</x:v>
      </x:c>
      <x:c r="G509" s="15" t="str">
        <x:v>Porcentaje anual de inversión</x:v>
      </x:c>
    </x:row>
    <x:row r="510">
      <x:c r="A510" s="15" t="str">
        <x:v>Central</x:v>
      </x:c>
      <x:c r="B510" s="15" t="n">
        <x:v>2029</x:v>
      </x:c>
      <x:c r="C510" s="15" t="str">
        <x:v>M8</x:v>
      </x:c>
      <x:c r="D510" s="15" t="str">
        <x:v>Canal no digital</x:v>
      </x:c>
      <x:c r="E510" s="15" t="str">
        <x:v>Recurrente</x:v>
      </x:c>
      <x:c r="F510" s="35" t="n">
        <x:f>Parametros!$D$58*(Parametros!$D$74*Parametros!$D$66)/1000000*Calendario!$D$13</x:f>
        <x:v>9.706872059999998</x:v>
      </x:c>
      <x:c r="G510" s="15" t="str">
        <x:v>FTE de apoyo presencial/telefónico</x:v>
      </x:c>
    </x:row>
    <x:row r="511">
      <x:c r="A511" s="15" t="str">
        <x:v>Central</x:v>
      </x:c>
      <x:c r="B511" s="15" t="n">
        <x:v>2029</x:v>
      </x:c>
      <x:c r="C511" s="15" t="str">
        <x:v>M8</x:v>
      </x:c>
      <x:c r="D511" s="15" t="str">
        <x:v>Registro IA, auditorías y cuadro público</x:v>
      </x:c>
      <x:c r="E511" s="15" t="str">
        <x:v>Recurrente</x:v>
      </x:c>
      <x:c r="F511" s="35" t="n">
        <x:f>Parametros!$D$59*Calendario!$D$13</x:f>
        <x:v>18.75</x:v>
      </x:c>
      <x:c r="G511" s="15" t="str">
        <x:v>Gobernanza nacional y auditoría independiente</x:v>
      </x:c>
    </x:row>
    <x:row r="512">
      <x:c r="A512" s="15" t="str">
        <x:v>Central</x:v>
      </x:c>
      <x:c r="B512" s="15" t="n">
        <x:v>2030</x:v>
      </x:c>
      <x:c r="C512" s="15" t="str">
        <x:v>M1</x:v>
      </x:c>
      <x:c r="D512" s="15" t="str">
        <x:v>Personal multiprofesional</x:v>
      </x:c>
      <x:c r="E512" s="15" t="str">
        <x:v>Recurrente</x:v>
      </x:c>
      <x:c r="F512" s="35" t="n">
        <x:f>Calendario!$E$6*(Calendario!$E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E$5*10*Parametros!$D$6)*((Parametros!$D$72*Parametros!$D$66)+0.5*(Parametros!$D$75*Parametros!$D$66)+0.5*(Parametros!$D$73*Parametros!$D$66)))/1000000</x:f>
        <x:v>454.60486738561235</x:v>
      </x:c>
      <x:c r="G512" s="15" t="str">
        <x:v>SIAP 2024 + retribuciones 2026 + cupos editables</x:v>
      </x:c>
    </x:row>
    <x:row r="513">
      <x:c r="A513" s="15" t="str">
        <x:v>Central</x:v>
      </x:c>
      <x:c r="B513" s="15" t="n">
        <x:v>2030</x:v>
      </x:c>
      <x:c r="C513" s="15" t="str">
        <x:v>M1</x:v>
      </x:c>
      <x:c r="D513" s="15" t="str">
        <x:v>Diagnóstico y actividad</x:v>
      </x:c>
      <x:c r="E513" s="15" t="str">
        <x:v>Recurrente</x:v>
      </x:c>
      <x:c r="F513" s="35" t="n">
        <x:f>Calendario!$E$6*Calendario!$E$5*Parametros!$D$7</x:f>
        <x:v>257</x:v>
      </x:c>
      <x:c r="G513" s="15" t="str">
        <x:v>Hipótesis por residente</x:v>
      </x:c>
    </x:row>
    <x:row r="514">
      <x:c r="A514" s="15" t="str">
        <x:v>Central</x:v>
      </x:c>
      <x:c r="B514" s="15" t="n">
        <x:v>2030</x:v>
      </x:c>
      <x:c r="C514" s="15" t="str">
        <x:v>M1</x:v>
      </x:c>
      <x:c r="D514" s="15" t="str">
        <x:v>Espacios y equipos</x:v>
      </x:c>
      <x:c r="E514" s="15" t="str">
        <x:v>Temporal</x:v>
      </x:c>
      <x:c r="F514" s="35" t="n">
        <x:f>((((Parametros!$D$60/Parametros!$D$5)-Parametros!$D$61)+(Parametros!$D$61+Parametros!$D$62+((Parametros!$D$60/Parametros!$D$5)-Parametros!$D$61)-Parametros!$D$63)+(((Parametros!$D$60/Parametros!$D$5)-Parametros!$D$61)*0.5)+2*(Calendario!$E$5*10*Parametros!$D$6))*30000/1000000)/4</x:f>
        <x:v>65.62288499999998</x:v>
      </x:c>
      <x:c r="G514" s="15" t="str">
        <x:v>30.000 € por FTE incremental; 2027–2030</x:v>
      </x:c>
    </x:row>
    <x:row r="515">
      <x:c r="A515" s="15" t="str">
        <x:v>Central</x:v>
      </x:c>
      <x:c r="B515" s="15" t="n">
        <x:v>2030</x:v>
      </x:c>
      <x:c r="C515" s="15" t="str">
        <x:v>M1</x:v>
      </x:c>
      <x:c r="D515" s="15" t="str">
        <x:v>Mantenimiento</x:v>
      </x:c>
      <x:c r="E515" s="15" t="str">
        <x:v>Recurrente</x:v>
      </x:c>
      <x:c r="F515" s="35" t="n">
        <x:f>0</x:f>
        <x:v>0</x:v>
      </x:c>
      <x:c r="G515" s="15" t="str">
        <x:v>10% de inversión acumulada</x:v>
      </x:c>
    </x:row>
    <x:row r="516">
      <x:c r="A516" s="15" t="str">
        <x:v>Central</x:v>
      </x:c>
      <x:c r="B516" s="15" t="n">
        <x:v>2030</x:v>
      </x:c>
      <x:c r="C516" s="15" t="str">
        <x:v>M1</x:v>
      </x:c>
      <x:c r="D516" s="15" t="str">
        <x:v>Descuento programas existentes</x:v>
      </x:c>
      <x:c r="E516" s="15" t="str">
        <x:v>Deducción</x:v>
      </x:c>
      <x:c r="F516" s="35" t="n">
        <x:f>-Parametros!$D$8*Calendario!$E$6</x:f>
        <x:v>-75</x:v>
      </x:c>
      <x:c r="G516" s="15" t="str">
        <x:v>No duplicar Plan AP 2025–2027 / transferencias 2026</x:v>
      </x:c>
    </x:row>
    <x:row r="517">
      <x:c r="A517" s="15" t="str">
        <x:v>Central</x:v>
      </x:c>
      <x:c r="B517" s="15" t="n">
        <x:v>2030</x:v>
      </x:c>
      <x:c r="C517" s="15" t="str">
        <x:v>M2</x:v>
      </x:c>
      <x:c r="D517" s="15" t="str">
        <x:v>Absorción backlog 2025</x:v>
      </x:c>
      <x:c r="E517" s="15" t="str">
        <x:v>Temporal</x:v>
      </x:c>
      <x:c r="F517" s="35" t="n">
        <x:f>M2_Backlog!$I$12*Calendario!$E$14</x:f>
        <x:v>184.80746366272749</x:v>
      </x:c>
      <x:c r="G517" s="15" t="str">
        <x:v>SISLE dic-2025; reparto 2027–2030</x:v>
      </x:c>
    </x:row>
    <x:row r="518">
      <x:c r="A518" s="15" t="str">
        <x:v>Central</x:v>
      </x:c>
      <x:c r="B518" s="15" t="n">
        <x:v>2030</x:v>
      </x:c>
      <x:c r="C518" s="15" t="str">
        <x:v>M2</x:v>
      </x:c>
      <x:c r="D518" s="15" t="str">
        <x:v>Reserva estructural</x:v>
      </x:c>
      <x:c r="E518" s="15" t="str">
        <x:v>Recurrente</x:v>
      </x:c>
      <x:c r="F518" s="35" t="n">
        <x:f>M2_Backlog!$I$12*Parametros!$D$10*Calendario!$E$7</x:f>
        <x:v>308.01243943787915</x:v>
      </x:c>
      <x:c r="G518" s="15" t="str">
        <x:v>Hipótesis de capacidad de reserva; validar con entradas/salidas</x:v>
      </x:c>
    </x:row>
    <x:row r="519">
      <x:c r="A519" s="15" t="str">
        <x:v>Central</x:v>
      </x:c>
      <x:c r="B519" s="15" t="n">
        <x:v>2030</x:v>
      </x:c>
      <x:c r="C519" s="15" t="str">
        <x:v>M2</x:v>
      </x:c>
      <x:c r="D519" s="15" t="str">
        <x:v>Coordinación y transparencia</x:v>
      </x:c>
      <x:c r="E519" s="15" t="str">
        <x:v>Recurrente</x:v>
      </x:c>
      <x:c r="F519" s="35" t="n">
        <x:f>Parametros!$D$11*Calendario!$E$7</x:f>
        <x:v>54</x:v>
      </x:c>
      <x:c r="G519" s="15" t="str">
        <x:v>18 servicios de salud + nodo nacional</x:v>
      </x:c>
    </x:row>
    <x:row r="520">
      <x:c r="A520" s="15" t="str">
        <x:v>Central</x:v>
      </x:c>
      <x:c r="B520" s="15" t="n">
        <x:v>2030</x:v>
      </x:c>
      <x:c r="C520" s="15" t="str">
        <x:v>M2</x:v>
      </x:c>
      <x:c r="D520" s="15" t="str">
        <x:v>Alternativa pública y desplazamientos</x:v>
      </x:c>
      <x:c r="E520" s="15" t="str">
        <x:v>Recurrente</x:v>
      </x:c>
      <x:c r="F520" s="35" t="n">
        <x:f>Parametros!$D$12*Calendario!$E$7</x:f>
        <x:v>10</x:v>
      </x:c>
      <x:c r="G520" s="15" t="str">
        <x:v>Bolsa operativa anual</x:v>
      </x:c>
    </x:row>
    <x:row r="521">
      <x:c r="A521" s="15" t="str">
        <x:v>Central</x:v>
      </x:c>
      <x:c r="B521" s="15" t="n">
        <x:v>2030</x:v>
      </x:c>
      <x:c r="C521" s="15" t="str">
        <x:v>M3</x:v>
      </x:c>
      <x:c r="D521" s="15" t="str">
        <x:v>Plazas FSE adicionales activas</x:v>
      </x:c>
      <x:c r="E521" s="15" t="str">
        <x:v>Recurrente</x:v>
      </x:c>
      <x:c r="F521" s="35" t="n">
        <x:f>((M3_Personal!$F$78+M3_Personal!$F$88+M3_Personal!$F$98+M3_Personal!$F$108)*56000+(M3_Personal!$F$118+M3_Personal!$F$128+M3_Personal!$F$138)*41000)/1000000</x:f>
        <x:v>92.3</x:v>
      </x:c>
      <x:c r="G521" s="15" t="str">
        <x:v>Residente cargado + tutor; solo plazas sobre escenario base</x:v>
      </x:c>
    </x:row>
    <x:row r="522">
      <x:c r="A522" s="15" t="str">
        <x:v>Central</x:v>
      </x:c>
      <x:c r="B522" s="15" t="n">
        <x:v>2030</x:v>
      </x:c>
      <x:c r="C522" s="15" t="str">
        <x:v>M3</x:v>
      </x:c>
      <x:c r="D522" s="15" t="str">
        <x:v>Incentivos difícil cobertura</x:v>
      </x:c>
      <x:c r="E522" s="15" t="str">
        <x:v>Recurrente</x:v>
      </x:c>
      <x:c r="F522" s="35" t="n">
        <x:f>Parametros!$D$20*Parametros!$D$21/1000000*Calendario!$E$8</x:f>
        <x:v>100</x:v>
      </x:c>
      <x:c r="G522" s="15" t="str">
        <x:v>Puestos e incentivo editables</x:v>
      </x:c>
    </x:row>
    <x:row r="523">
      <x:c r="A523" s="15" t="str">
        <x:v>Central</x:v>
      </x:c>
      <x:c r="B523" s="15" t="n">
        <x:v>2030</x:v>
      </x:c>
      <x:c r="C523" s="15" t="str">
        <x:v>M3</x:v>
      </x:c>
      <x:c r="D523" s="15" t="str">
        <x:v>Homologación y evaluación</x:v>
      </x:c>
      <x:c r="E523" s="15" t="str">
        <x:v>Recurrente</x:v>
      </x:c>
      <x:c r="F523" s="35" t="n">
        <x:f>Parametros!$D$22*Calendario!$E$8</x:f>
        <x:v>18</x:v>
      </x:c>
      <x:c r="G523" s="15" t="str">
        <x:v>Unidades de tramitación y evaluación</x:v>
      </x:c>
    </x:row>
    <x:row r="524">
      <x:c r="A524" s="15" t="str">
        <x:v>Central</x:v>
      </x:c>
      <x:c r="B524" s="15" t="n">
        <x:v>2030</x:v>
      </x:c>
      <x:c r="C524" s="15" t="str">
        <x:v>M3</x:v>
      </x:c>
      <x:c r="D524" s="15" t="str">
        <x:v>Planificación, REPS y transparencia</x:v>
      </x:c>
      <x:c r="E524" s="15" t="str">
        <x:v>Recurrente</x:v>
      </x:c>
      <x:c r="F524" s="35" t="n">
        <x:f>Parametros!$D$23*Calendario!$E$8</x:f>
        <x:v>10</x:v>
      </x:c>
      <x:c r="G524" s="15" t="str">
        <x:v>Previsiones bienales y registro</x:v>
      </x:c>
    </x:row>
    <x:row r="525">
      <x:c r="A525" s="15" t="str">
        <x:v>Central</x:v>
      </x:c>
      <x:c r="B525" s="15" t="n">
        <x:v>2030</x:v>
      </x:c>
      <x:c r="C525" s="15" t="str">
        <x:v>M4</x:v>
      </x:c>
      <x:c r="D525" s="15" t="str">
        <x:v>Red comunitaria multidisciplinar</x:v>
      </x:c>
      <x:c r="E525" s="15" t="str">
        <x:v>Recurrente</x:v>
      </x:c>
      <x:c r="F525" s="35" t="n">
        <x:f>(Calendario!$E$9*(((Calendario!$E$5*10)*(Parametros!$D$24*(Parametros!$D$69*Parametros!$D$66)+Parametros!$D$25*(Parametros!$D$68*Parametros!$D$66)+Parametros!$D$26*(Parametros!$D$71*Parametros!$D$66)+Parametros!$D$27*(Parametros!$D$73*Parametros!$D$66))/1000000)+((Calendario!$E$5*4*Parametros!$D$28)*((Parametros!$D$69*Parametros!$D$66)+0.5*(Parametros!$D$68*Parametros!$D$66)+(Parametros!$D$71*Parametros!$D$66)+0.5*(Parametros!$D$73*Parametros!$D$66))/1000000)))</x:f>
        <x:v>131.86576275685152</x:v>
      </x:c>
      <x:c r="G525" s="15" t="str">
        <x:v>Módulos por población; equipo completo</x:v>
      </x:c>
    </x:row>
    <x:row r="526">
      <x:c r="A526" s="15" t="str">
        <x:v>Central</x:v>
      </x:c>
      <x:c r="B526" s="15" t="n">
        <x:v>2030</x:v>
      </x:c>
      <x:c r="C526" s="15" t="str">
        <x:v>M4</x:v>
      </x:c>
      <x:c r="D526" s="15" t="str">
        <x:v>Espacios, grupos y equipamiento</x:v>
      </x:c>
      <x:c r="E526" s="15" t="str">
        <x:v>Recurrente</x:v>
      </x:c>
      <x:c r="F526" s="35" t="n">
        <x:f>(Calendario!$E$9*(((Calendario!$E$5*10)*(Parametros!$D$24*(Parametros!$D$69*Parametros!$D$66)+Parametros!$D$25*(Parametros!$D$68*Parametros!$D$66)+Parametros!$D$26*(Parametros!$D$71*Parametros!$D$66)+Parametros!$D$27*(Parametros!$D$73*Parametros!$D$66))/1000000)+((Calendario!$E$5*4*Parametros!$D$28)*((Parametros!$D$69*Parametros!$D$66)+0.5*(Parametros!$D$68*Parametros!$D$66)+(Parametros!$D$71*Parametros!$D$66)+0.5*(Parametros!$D$73*Parametros!$D$66))/1000000)))*Parametros!$D$30</x:f>
        <x:v>19.77986441352773</x:v>
      </x:c>
      <x:c r="G526" s="15" t="str">
        <x:v>Porcentaje de personal</x:v>
      </x:c>
    </x:row>
    <x:row r="527">
      <x:c r="A527" s="15" t="str">
        <x:v>Central</x:v>
      </x:c>
      <x:c r="B527" s="15" t="n">
        <x:v>2030</x:v>
      </x:c>
      <x:c r="C527" s="15" t="str">
        <x:v>M4</x:v>
      </x:c>
      <x:c r="D527" s="15" t="str">
        <x:v>Crisis, infancia, adicciones y continuidad</x:v>
      </x:c>
      <x:c r="E527" s="15" t="str">
        <x:v>Recurrente</x:v>
      </x:c>
      <x:c r="F527" s="35" t="n">
        <x:f>Parametros!$D$29*Calendario!$E$9</x:f>
        <x:v>48.75</x:v>
      </x:c>
      <x:c r="G527" s="15" t="str">
        <x:v>Bolsa programática anual</x:v>
      </x:c>
    </x:row>
    <x:row r="528">
      <x:c r="A528" s="15" t="str">
        <x:v>Central</x:v>
      </x:c>
      <x:c r="B528" s="15" t="n">
        <x:v>2030</x:v>
      </x:c>
      <x:c r="C528" s="15" t="str">
        <x:v>M4</x:v>
      </x:c>
      <x:c r="D528" s="15" t="str">
        <x:v>Descuento Plan Salud Mental vigente</x:v>
      </x:c>
      <x:c r="E528" s="15" t="str">
        <x:v>Deducción</x:v>
      </x:c>
      <x:c r="F528" s="35" t="n">
        <x:f>-39*Calendario!$E$9</x:f>
        <x:v>-25.35</x:v>
      </x:c>
      <x:c r="G528" s="15" t="str">
        <x:v>Plan de Acción 2025–2027: 39 M€/año consolidados</x:v>
      </x:c>
    </x:row>
    <x:row r="529">
      <x:c r="A529" s="15" t="str">
        <x:v>Central</x:v>
      </x:c>
      <x:c r="B529" s="15" t="n">
        <x:v>2030</x:v>
      </x:c>
      <x:c r="C529" s="15" t="str">
        <x:v>M5</x:v>
      </x:c>
      <x:c r="D529" s="15" t="str">
        <x:v>Equipos de atención en casa</x:v>
      </x:c>
      <x:c r="E529" s="15" t="str">
        <x:v>Recurrente</x:v>
      </x:c>
      <x:c r="F529" s="35" t="n">
        <x:f>(Calendario!$E$5*10*Parametros!$D$31)*(0.5*(Parametros!$D$76*Parametros!$D$66)+1.5*(Parametros!$D$70*Parametros!$D$66)+0.5*(Parametros!$D$72*Parametros!$D$66)+0.5*(Parametros!$D$73*Parametros!$D$66)+0.5*(Parametros!$D$74*Parametros!$D$66))/1000000*Calendario!$E$10</x:f>
        <x:v>59.11835780447999</x:v>
      </x:c>
      <x:c r="G529" s="15" t="str">
        <x:v>Módulos por 100.000 habitantes</x:v>
      </x:c>
    </x:row>
    <x:row r="530">
      <x:c r="A530" s="15" t="str">
        <x:v>Central</x:v>
      </x:c>
      <x:c r="B530" s="15" t="n">
        <x:v>2030</x:v>
      </x:c>
      <x:c r="C530" s="15" t="str">
        <x:v>M5</x:v>
      </x:c>
      <x:c r="D530" s="15" t="str">
        <x:v>Telemonitorización con alternativa</x:v>
      </x:c>
      <x:c r="E530" s="15" t="str">
        <x:v>Recurrente</x:v>
      </x:c>
      <x:c r="F530" s="35" t="n">
        <x:f>Calendario!$E$5*1000000*Parametros!$D$32*Parametros!$D$33/1000000*Calendario!$E$10</x:f>
        <x:v>100.22999999999999</x:v>
      </x:c>
      <x:c r="G530" s="15" t="str">
        <x:v>Población cubierta × coste anual</x:v>
      </x:c>
    </x:row>
    <x:row r="531">
      <x:c r="A531" s="15" t="str">
        <x:v>Central</x:v>
      </x:c>
      <x:c r="B531" s="15" t="n">
        <x:v>2030</x:v>
      </x:c>
      <x:c r="C531" s="15" t="str">
        <x:v>M5</x:v>
      </x:c>
      <x:c r="D531" s="15" t="str">
        <x:v>Plan único y coordinación</x:v>
      </x:c>
      <x:c r="E531" s="15" t="str">
        <x:v>Recurrente</x:v>
      </x:c>
      <x:c r="F531" s="35" t="n">
        <x:f>Parametros!$D$64*Parametros!$D$34/1000000*Calendario!$E$10</x:f>
        <x:v>42.3345</x:v>
      </x:c>
      <x:c r="G531" s="15" t="str">
        <x:v>13.026 centros y consultorios AP</x:v>
      </x:c>
    </x:row>
    <x:row r="532">
      <x:c r="A532" s="15" t="str">
        <x:v>Central</x:v>
      </x:c>
      <x:c r="B532" s="15" t="n">
        <x:v>2030</x:v>
      </x:c>
      <x:c r="C532" s="15" t="str">
        <x:v>M5</x:v>
      </x:c>
      <x:c r="D532" s="15" t="str">
        <x:v>Apoyo y respiro a cuidadores</x:v>
      </x:c>
      <x:c r="E532" s="15" t="str">
        <x:v>Recurrente</x:v>
      </x:c>
      <x:c r="F532" s="35" t="n">
        <x:f>Parametros!$D$35*Parametros!$D$36/1000000*Calendario!$E$10</x:f>
        <x:v>32.5</x:v>
      </x:c>
      <x:c r="G532" s="15" t="str">
        <x:v>Episodios anuales</x:v>
      </x:c>
    </x:row>
    <x:row r="533">
      <x:c r="A533" s="15" t="str">
        <x:v>Central</x:v>
      </x:c>
      <x:c r="B533" s="15" t="n">
        <x:v>2030</x:v>
      </x:c>
      <x:c r="C533" s="15" t="str">
        <x:v>M5</x:v>
      </x:c>
      <x:c r="D533" s="15" t="str">
        <x:v>Completar equipos paliativos</x:v>
      </x:c>
      <x:c r="E533" s="15" t="str">
        <x:v>Recurrente</x:v>
      </x:c>
      <x:c r="F533" s="35" t="n">
        <x:f>Parametros!$D$37*0.5*((Parametros!$D$69*Parametros!$D$66)+(Parametros!$D$73*Parametros!$D$66))/1000000*Calendario!$E$10</x:f>
        <x:v>5.01020941278</x:v>
      </x:c>
      <x:c r="G533" s="15" t="str">
        <x:v>Brecha frente a equipos completos; hipótesis editable</x:v>
      </x:c>
    </x:row>
    <x:row r="534">
      <x:c r="A534" s="15" t="str">
        <x:v>Central</x:v>
      </x:c>
      <x:c r="B534" s="15" t="n">
        <x:v>2030</x:v>
      </x:c>
      <x:c r="C534" s="15" t="str">
        <x:v>M6</x:v>
      </x:c>
      <x:c r="D534" s="15" t="str">
        <x:v>Equipos territoriales de salud pública</x:v>
      </x:c>
      <x:c r="E534" s="15" t="str">
        <x:v>Recurrente</x:v>
      </x:c>
      <x:c r="F534" s="35" t="n">
        <x:f>(Calendario!$E$5*10*Parametros!$D$38)*((Parametros!$D$75*Parametros!$D$66)+(Parametros!$D$70*Parametros!$D$66)+(Parametros!$D$74*Parametros!$D$66))/1000000*Calendario!$E$11</x:f>
        <x:v>62.38855471568001</x:v>
      </x:c>
      <x:c r="G534" s="15" t="str">
        <x:v>Módulo: técnico + enfermería + datos/administración</x:v>
      </x:c>
    </x:row>
    <x:row r="535">
      <x:c r="A535" s="15" t="str">
        <x:v>Central</x:v>
      </x:c>
      <x:c r="B535" s="15" t="n">
        <x:v>2030</x:v>
      </x:c>
      <x:c r="C535" s="15" t="str">
        <x:v>M6</x:v>
      </x:c>
      <x:c r="D535" s="15" t="str">
        <x:v>Programas comunitarios de prevención</x:v>
      </x:c>
      <x:c r="E535" s="15" t="str">
        <x:v>Recurrente</x:v>
      </x:c>
      <x:c r="F535" s="35" t="n">
        <x:f>Calendario!$E$5*Parametros!$D$39*Calendario!$E$11</x:f>
        <x:v>205.60000000000002</x:v>
      </x:c>
      <x:c r="G535" s="15" t="str">
        <x:v>€/residente</x:v>
      </x:c>
    </x:row>
    <x:row r="536">
      <x:c r="A536" s="15" t="str">
        <x:v>Central</x:v>
      </x:c>
      <x:c r="B536" s="15" t="n">
        <x:v>2030</x:v>
      </x:c>
      <x:c r="C536" s="15" t="str">
        <x:v>M6</x:v>
      </x:c>
      <x:c r="D536" s="15" t="str">
        <x:v>Vacunación y captación activa</x:v>
      </x:c>
      <x:c r="E536" s="15" t="str">
        <x:v>Recurrente</x:v>
      </x:c>
      <x:c r="F536" s="35" t="n">
        <x:f>Calendario!$E$5*Parametros!$D$40*Calendario!$E$11</x:f>
        <x:v>82.24000000000001</x:v>
      </x:c>
      <x:c r="G536" s="15" t="str">
        <x:v>€/residente</x:v>
      </x:c>
    </x:row>
    <x:row r="537">
      <x:c r="A537" s="15" t="str">
        <x:v>Central</x:v>
      </x:c>
      <x:c r="B537" s="15" t="n">
        <x:v>2030</x:v>
      </x:c>
      <x:c r="C537" s="15" t="str">
        <x:v>M6</x:v>
      </x:c>
      <x:c r="D537" s="15" t="str">
        <x:v>Escuela, comunidad y clima</x:v>
      </x:c>
      <x:c r="E537" s="15" t="str">
        <x:v>Recurrente</x:v>
      </x:c>
      <x:c r="F537" s="35" t="n">
        <x:f>Parametros!$D$64*Parametros!$D$41/1000000*Calendario!$E$11</x:f>
        <x:v>52.104</x:v>
      </x:c>
      <x:c r="G537" s="15" t="str">
        <x:v>€/centro AP</x:v>
      </x:c>
    </x:row>
    <x:row r="538">
      <x:c r="A538" s="15" t="str">
        <x:v>Central</x:v>
      </x:c>
      <x:c r="B538" s="15" t="n">
        <x:v>2030</x:v>
      </x:c>
      <x:c r="C538" s="15" t="str">
        <x:v>M6</x:v>
      </x:c>
      <x:c r="D538" s="15" t="str">
        <x:v>Evaluación y cribados</x:v>
      </x:c>
      <x:c r="E538" s="15" t="str">
        <x:v>Recurrente</x:v>
      </x:c>
      <x:c r="F538" s="35" t="n">
        <x:f>Parametros!$D$42*Calendario!$E$11</x:f>
        <x:v>40</x:v>
      </x:c>
      <x:c r="G538" s="15" t="str">
        <x:v>No duplica ampliación de mama ya aprobada</x:v>
      </x:c>
    </x:row>
    <x:row r="539">
      <x:c r="A539" s="15" t="str">
        <x:v>Central</x:v>
      </x:c>
      <x:c r="B539" s="15" t="n">
        <x:v>2030</x:v>
      </x:c>
      <x:c r="C539" s="15" t="str">
        <x:v>M6</x:v>
      </x:c>
      <x:c r="D539" s="15" t="str">
        <x:v>Descuento programas solapados</x:v>
      </x:c>
      <x:c r="E539" s="15" t="str">
        <x:v>Deducción</x:v>
      </x:c>
      <x:c r="F539" s="35" t="n">
        <x:f>-Parametros!$D$43*Calendario!$E$11</x:f>
        <x:v>-20</x:v>
      </x:c>
      <x:c r="G539" s="15" t="str">
        <x:v>Programas ya financiados</x:v>
      </x:c>
    </x:row>
    <x:row r="540">
      <x:c r="A540" s="15" t="str">
        <x:v>Central</x:v>
      </x:c>
      <x:c r="B540" s="15" t="n">
        <x:v>2030</x:v>
      </x:c>
      <x:c r="C540" s="15" t="str">
        <x:v>M7</x:v>
      </x:c>
      <x:c r="D540" s="15" t="str">
        <x:v>Cobertura bucodental adicional</x:v>
      </x:c>
      <x:c r="E540" s="15" t="str">
        <x:v>Recurrente</x:v>
      </x:c>
      <x:c r="F540" s="35" t="n">
        <x:f>((Calendario!$E$5*1000000)*0.135*MAX(0,Parametros!$D$44-0.304)+(Calendario!$E$5*1000000)*0.22*MAX(0,Parametros!$D$45-0.03)+350000*MAX(0,Parametros!$D$46-0.25)+1000000*MAX(0,Parametros!$D$47-0.20))*Parametros!$D$48/1000000*Calendario!$E$12</x:f>
        <x:v>290.80396799999994</x:v>
      </x:c>
      <x:c r="G540" s="15" t="str">
        <x:v>Solo cobertura sobre la línea base 2026; no suma otra vez los 60,058 M€</x:v>
      </x:c>
    </x:row>
    <x:row r="541">
      <x:c r="A541" s="15" t="str">
        <x:v>Central</x:v>
      </x:c>
      <x:c r="B541" s="15" t="n">
        <x:v>2030</x:v>
      </x:c>
      <x:c r="C541" s="15" t="str">
        <x:v>M7</x:v>
      </x:c>
      <x:c r="D541" s="15" t="str">
        <x:v>Unidades móviles - operación</x:v>
      </x:c>
      <x:c r="E541" s="15" t="str">
        <x:v>Recurrente</x:v>
      </x:c>
      <x:c r="F541" s="35" t="n">
        <x:f>Parametros!$D$49*300000/1000000*Calendario!$E$12</x:f>
        <x:v>21</x:v>
      </x:c>
      <x:c r="G541" s="15" t="str">
        <x:v>300.000 €/unidad/año</x:v>
      </x:c>
    </x:row>
    <x:row r="542">
      <x:c r="A542" s="15" t="str">
        <x:v>Central</x:v>
      </x:c>
      <x:c r="B542" s="15" t="n">
        <x:v>2030</x:v>
      </x:c>
      <x:c r="C542" s="15" t="str">
        <x:v>M7</x:v>
      </x:c>
      <x:c r="D542" s="15" t="str">
        <x:v>Unidades móviles - inversión</x:v>
      </x:c>
      <x:c r="E542" s="15" t="str">
        <x:v>Temporal</x:v>
      </x:c>
      <x:c r="F542" s="35" t="n">
        <x:f>Parametros!$D$49*250000/1000000/4</x:f>
        <x:v>6.25</x:v>
      </x:c>
      <x:c r="G542" s="15" t="str">
        <x:v>250.000 €/unidad; 2027–2030</x:v>
      </x:c>
    </x:row>
    <x:row r="543">
      <x:c r="A543" s="15" t="str">
        <x:v>Central</x:v>
      </x:c>
      <x:c r="B543" s="15" t="n">
        <x:v>2030</x:v>
      </x:c>
      <x:c r="C543" s="15" t="str">
        <x:v>M7</x:v>
      </x:c>
      <x:c r="D543" s="15" t="str">
        <x:v>Transporte sanitario y ayudas</x:v>
      </x:c>
      <x:c r="E543" s="15" t="str">
        <x:v>Recurrente</x:v>
      </x:c>
      <x:c r="F543" s="35" t="n">
        <x:f>Parametros!$D$50*250/1000000*Calendario!$E$12</x:f>
        <x:v>17.5</x:v>
      </x:c>
      <x:c r="G543" s="15" t="str">
        <x:v>250 €/ayuda</x:v>
      </x:c>
    </x:row>
    <x:row r="544">
      <x:c r="A544" s="15" t="str">
        <x:v>Central</x:v>
      </x:c>
      <x:c r="B544" s="15" t="n">
        <x:v>2030</x:v>
      </x:c>
      <x:c r="C544" s="15" t="str">
        <x:v>M7</x:v>
      </x:c>
      <x:c r="D544" s="15" t="str">
        <x:v>Redes territoriales compartidas</x:v>
      </x:c>
      <x:c r="E544" s="15" t="str">
        <x:v>Recurrente</x:v>
      </x:c>
      <x:c r="F544" s="35" t="n">
        <x:f>Parametros!$D$51*Calendario!$E$12</x:f>
        <x:v>62.99999999999999</x:v>
      </x:c>
      <x:c r="G544" s="15" t="str">
        <x:v>18 territorios; editable</x:v>
      </x:c>
    </x:row>
    <x:row r="545">
      <x:c r="A545" s="15" t="str">
        <x:v>Central</x:v>
      </x:c>
      <x:c r="B545" s="15" t="n">
        <x:v>2030</x:v>
      </x:c>
      <x:c r="C545" s="15" t="str">
        <x:v>M7</x:v>
      </x:c>
      <x:c r="D545" s="15" t="str">
        <x:v>Fondo de cohesión ajustado</x:v>
      </x:c>
      <x:c r="E545" s="15" t="str">
        <x:v>Recurrente</x:v>
      </x:c>
      <x:c r="F545" s="35" t="n">
        <x:f>Parametros!$D$52*Calendario!$E$12</x:f>
        <x:v>105</x:v>
      </x:c>
      <x:c r="G545" s="15" t="str">
        <x:v>Envejecimiento, dispersión e insularidad</x:v>
      </x:c>
    </x:row>
    <x:row r="546">
      <x:c r="A546" s="15" t="str">
        <x:v>Central</x:v>
      </x:c>
      <x:c r="B546" s="15" t="n">
        <x:v>2030</x:v>
      </x:c>
      <x:c r="C546" s="15" t="str">
        <x:v>M7</x:v>
      </x:c>
      <x:c r="D546" s="15" t="str">
        <x:v>Evaluación de ampliación óptica</x:v>
      </x:c>
      <x:c r="E546" s="15" t="str">
        <x:v>Recurrente</x:v>
      </x:c>
      <x:c r="F546" s="35" t="n">
        <x:f>Parametros!$D$53*Calendario!$E$12</x:f>
        <x:v>3.5</x:v>
      </x:c>
      <x:c r="G546" s="15" t="str">
        <x:v>Plan Veo vigente queda en el escenario base</x:v>
      </x:c>
    </x:row>
    <x:row r="547">
      <x:c r="A547" s="15" t="str">
        <x:v>Central</x:v>
      </x:c>
      <x:c r="B547" s="15" t="n">
        <x:v>2030</x:v>
      </x:c>
      <x:c r="C547" s="15" t="str">
        <x:v>M8</x:v>
      </x:c>
      <x:c r="D547" s="15" t="str">
        <x:v>Interoperabilidad y acceso - inversión</x:v>
      </x:c>
      <x:c r="E547" s="15" t="str">
        <x:v>Temporal</x:v>
      </x:c>
      <x:c r="F547" s="35" t="n">
        <x:f>((Parametros!$D$64*Parametros!$D$54+Parametros!$D$65*Parametros!$D$55)/1000000+Parametros!$D$56)/4</x:f>
        <x:v>148.63</x:v>
      </x:c>
      <x:c r="G547" s="15" t="str">
        <x:v>Centros AP + hospitales + plataforma; 2027–2030</x:v>
      </x:c>
    </x:row>
    <x:row r="548">
      <x:c r="A548" s="15" t="str">
        <x:v>Central</x:v>
      </x:c>
      <x:c r="B548" s="15" t="n">
        <x:v>2030</x:v>
      </x:c>
      <x:c r="C548" s="15" t="str">
        <x:v>M8</x:v>
      </x:c>
      <x:c r="D548" s="15" t="str">
        <x:v>Operación, seguridad y mantenimiento</x:v>
      </x:c>
      <x:c r="E548" s="15" t="str">
        <x:v>Recurrente</x:v>
      </x:c>
      <x:c r="F548" s="35" t="n">
        <x:f>((Parametros!$D$64*Parametros!$D$54+Parametros!$D$65*Parametros!$D$55)/1000000+Parametros!$D$56)*Parametros!$D$57</x:f>
        <x:v>118.904</x:v>
      </x:c>
      <x:c r="G548" s="15" t="str">
        <x:v>Porcentaje anual de inversión</x:v>
      </x:c>
    </x:row>
    <x:row r="549">
      <x:c r="A549" s="15" t="str">
        <x:v>Central</x:v>
      </x:c>
      <x:c r="B549" s="15" t="n">
        <x:v>2030</x:v>
      </x:c>
      <x:c r="C549" s="15" t="str">
        <x:v>M8</x:v>
      </x:c>
      <x:c r="D549" s="15" t="str">
        <x:v>Canal no digital</x:v>
      </x:c>
      <x:c r="E549" s="15" t="str">
        <x:v>Recurrente</x:v>
      </x:c>
      <x:c r="F549" s="35" t="n">
        <x:f>Parametros!$D$58*(Parametros!$D$74*Parametros!$D$66)/1000000*Calendario!$E$13</x:f>
        <x:v>12.942496079999998</x:v>
      </x:c>
      <x:c r="G549" s="15" t="str">
        <x:v>FTE de apoyo presencial/telefónico</x:v>
      </x:c>
    </x:row>
    <x:row r="550">
      <x:c r="A550" s="15" t="str">
        <x:v>Central</x:v>
      </x:c>
      <x:c r="B550" s="15" t="n">
        <x:v>2030</x:v>
      </x:c>
      <x:c r="C550" s="15" t="str">
        <x:v>M8</x:v>
      </x:c>
      <x:c r="D550" s="15" t="str">
        <x:v>Registro IA, auditorías y cuadro público</x:v>
      </x:c>
      <x:c r="E550" s="15" t="str">
        <x:v>Recurrente</x:v>
      </x:c>
      <x:c r="F550" s="35" t="n">
        <x:f>Parametros!$D$59*Calendario!$E$13</x:f>
        <x:v>25</x:v>
      </x:c>
      <x:c r="G550" s="15" t="str">
        <x:v>Gobernanza nacional y auditoría independiente</x:v>
      </x:c>
    </x:row>
    <x:row r="551">
      <x:c r="A551" s="15" t="str">
        <x:v>Central</x:v>
      </x:c>
      <x:c r="B551" s="15" t="n">
        <x:v>2031</x:v>
      </x:c>
      <x:c r="C551" s="15" t="str">
        <x:v>M1</x:v>
      </x:c>
      <x:c r="D551" s="15" t="str">
        <x:v>Personal multiprofesional</x:v>
      </x:c>
      <x:c r="E551" s="15" t="str">
        <x:v>Recurrente</x:v>
      </x:c>
      <x:c r="F551" s="35" t="n">
        <x:f>Calendario!$F$6*(Calendario!$F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F$5*10*Parametros!$D$6)*((Parametros!$D$72*Parametros!$D$66)+0.5*(Parametros!$D$75*Parametros!$D$66)+0.5*(Parametros!$D$73*Parametros!$D$66)))/1000000</x:f>
        <x:v>458.5581310061584</x:v>
      </x:c>
      <x:c r="G551" s="15" t="str">
        <x:v>SIAP 2024 + retribuciones 2026 + cupos editables</x:v>
      </x:c>
    </x:row>
    <x:row r="552">
      <x:c r="A552" s="15" t="str">
        <x:v>Central</x:v>
      </x:c>
      <x:c r="B552" s="15" t="n">
        <x:v>2031</x:v>
      </x:c>
      <x:c r="C552" s="15" t="str">
        <x:v>M1</x:v>
      </x:c>
      <x:c r="D552" s="15" t="str">
        <x:v>Diagnóstico y actividad</x:v>
      </x:c>
      <x:c r="E552" s="15" t="str">
        <x:v>Recurrente</x:v>
      </x:c>
      <x:c r="F552" s="35" t="n">
        <x:f>Calendario!$F$6*Calendario!$F$5*Parametros!$D$7</x:f>
        <x:v>259</x:v>
      </x:c>
      <x:c r="G552" s="15" t="str">
        <x:v>Hipótesis por residente</x:v>
      </x:c>
    </x:row>
    <x:row r="553">
      <x:c r="A553" s="15" t="str">
        <x:v>Central</x:v>
      </x:c>
      <x:c r="B553" s="15" t="n">
        <x:v>2031</x:v>
      </x:c>
      <x:c r="C553" s="15" t="str">
        <x:v>M1</x:v>
      </x:c>
      <x:c r="D553" s="15" t="str">
        <x:v>Espacios y equipos</x:v>
      </x:c>
      <x:c r="E553" s="15" t="str">
        <x:v>Temporal</x:v>
      </x:c>
      <x:c r="F553" s="35" t="n">
        <x:f>0</x:f>
        <x:v>0</x:v>
      </x:c>
      <x:c r="G553" s="15" t="str">
        <x:v>30.000 € por FTE incremental; 2027–2030</x:v>
      </x:c>
    </x:row>
    <x:row r="554">
      <x:c r="A554" s="15" t="str">
        <x:v>Central</x:v>
      </x:c>
      <x:c r="B554" s="15" t="n">
        <x:v>2031</x:v>
      </x:c>
      <x:c r="C554" s="15" t="str">
        <x:v>M1</x:v>
      </x:c>
      <x:c r="D554" s="15" t="str">
        <x:v>Mantenimiento</x:v>
      </x:c>
      <x:c r="E554" s="15" t="str">
        <x:v>Recurrente</x:v>
      </x:c>
      <x:c r="F554" s="35" t="n">
        <x:f>((((Parametros!$D$60/Parametros!$D$5)-Parametros!$D$61)+(Parametros!$D$61+Parametros!$D$62+((Parametros!$D$60/Parametros!$D$5)-Parametros!$D$61)-Parametros!$D$63)+(((Parametros!$D$60/Parametros!$D$5)-Parametros!$D$61)*0.5)+2*(Calendario!$F$5*10*Parametros!$D$6))*30000/1000000)*0.1</x:f>
        <x:v>26.273153999999995</x:v>
      </x:c>
      <x:c r="G554" s="15" t="str">
        <x:v>10% de inversión acumulada</x:v>
      </x:c>
    </x:row>
    <x:row r="555">
      <x:c r="A555" s="15" t="str">
        <x:v>Central</x:v>
      </x:c>
      <x:c r="B555" s="15" t="n">
        <x:v>2031</x:v>
      </x:c>
      <x:c r="C555" s="15" t="str">
        <x:v>M1</x:v>
      </x:c>
      <x:c r="D555" s="15" t="str">
        <x:v>Descuento programas existentes</x:v>
      </x:c>
      <x:c r="E555" s="15" t="str">
        <x:v>Deducción</x:v>
      </x:c>
      <x:c r="F555" s="35" t="n">
        <x:f>-Parametros!$D$8*Calendario!$F$6</x:f>
        <x:v>-75</x:v>
      </x:c>
      <x:c r="G555" s="15" t="str">
        <x:v>No duplicar Plan AP 2025–2027 / transferencias 2026</x:v>
      </x:c>
    </x:row>
    <x:row r="556">
      <x:c r="A556" s="15" t="str">
        <x:v>Central</x:v>
      </x:c>
      <x:c r="B556" s="15" t="n">
        <x:v>2031</x:v>
      </x:c>
      <x:c r="C556" s="15" t="str">
        <x:v>M2</x:v>
      </x:c>
      <x:c r="D556" s="15" t="str">
        <x:v>Absorción backlog 2025</x:v>
      </x:c>
      <x:c r="E556" s="15" t="str">
        <x:v>Temporal</x:v>
      </x:c>
      <x:c r="F556" s="35" t="n">
        <x:f>M2_Backlog!$I$12*Calendario!$F$14</x:f>
        <x:v>0</x:v>
      </x:c>
      <x:c r="G556" s="15" t="str">
        <x:v>SISLE dic-2025; reparto 2027–2030</x:v>
      </x:c>
    </x:row>
    <x:row r="557">
      <x:c r="A557" s="15" t="str">
        <x:v>Central</x:v>
      </x:c>
      <x:c r="B557" s="15" t="n">
        <x:v>2031</x:v>
      </x:c>
      <x:c r="C557" s="15" t="str">
        <x:v>M2</x:v>
      </x:c>
      <x:c r="D557" s="15" t="str">
        <x:v>Reserva estructural</x:v>
      </x:c>
      <x:c r="E557" s="15" t="str">
        <x:v>Recurrente</x:v>
      </x:c>
      <x:c r="F557" s="35" t="n">
        <x:f>M2_Backlog!$I$12*Parametros!$D$10*Calendario!$F$7</x:f>
        <x:v>308.01243943787915</x:v>
      </x:c>
      <x:c r="G557" s="15" t="str">
        <x:v>Hipótesis de capacidad de reserva; validar con entradas/salidas</x:v>
      </x:c>
    </x:row>
    <x:row r="558">
      <x:c r="A558" s="15" t="str">
        <x:v>Central</x:v>
      </x:c>
      <x:c r="B558" s="15" t="n">
        <x:v>2031</x:v>
      </x:c>
      <x:c r="C558" s="15" t="str">
        <x:v>M2</x:v>
      </x:c>
      <x:c r="D558" s="15" t="str">
        <x:v>Coordinación y transparencia</x:v>
      </x:c>
      <x:c r="E558" s="15" t="str">
        <x:v>Recurrente</x:v>
      </x:c>
      <x:c r="F558" s="35" t="n">
        <x:f>Parametros!$D$11*Calendario!$F$7</x:f>
        <x:v>54</x:v>
      </x:c>
      <x:c r="G558" s="15" t="str">
        <x:v>18 servicios de salud + nodo nacional</x:v>
      </x:c>
    </x:row>
    <x:row r="559">
      <x:c r="A559" s="15" t="str">
        <x:v>Central</x:v>
      </x:c>
      <x:c r="B559" s="15" t="n">
        <x:v>2031</x:v>
      </x:c>
      <x:c r="C559" s="15" t="str">
        <x:v>M2</x:v>
      </x:c>
      <x:c r="D559" s="15" t="str">
        <x:v>Alternativa pública y desplazamientos</x:v>
      </x:c>
      <x:c r="E559" s="15" t="str">
        <x:v>Recurrente</x:v>
      </x:c>
      <x:c r="F559" s="35" t="n">
        <x:f>Parametros!$D$12*Calendario!$F$7</x:f>
        <x:v>10</x:v>
      </x:c>
      <x:c r="G559" s="15" t="str">
        <x:v>Bolsa operativa anual</x:v>
      </x:c>
    </x:row>
    <x:row r="560">
      <x:c r="A560" s="15" t="str">
        <x:v>Central</x:v>
      </x:c>
      <x:c r="B560" s="15" t="n">
        <x:v>2031</x:v>
      </x:c>
      <x:c r="C560" s="15" t="str">
        <x:v>M3</x:v>
      </x:c>
      <x:c r="D560" s="15" t="str">
        <x:v>Plazas FSE adicionales activas</x:v>
      </x:c>
      <x:c r="E560" s="15" t="str">
        <x:v>Recurrente</x:v>
      </x:c>
      <x:c r="F560" s="35" t="n">
        <x:f>((M3_Personal!$F$79+M3_Personal!$F$89+M3_Personal!$F$99+M3_Personal!$F$109)*56000+(M3_Personal!$F$119+M3_Personal!$F$129+M3_Personal!$F$139)*41000)/1000000</x:f>
        <x:v>116.1</x:v>
      </x:c>
      <x:c r="G560" s="15" t="str">
        <x:v>Residente cargado + tutor; solo plazas sobre escenario base</x:v>
      </x:c>
    </x:row>
    <x:row r="561">
      <x:c r="A561" s="15" t="str">
        <x:v>Central</x:v>
      </x:c>
      <x:c r="B561" s="15" t="n">
        <x:v>2031</x:v>
      </x:c>
      <x:c r="C561" s="15" t="str">
        <x:v>M3</x:v>
      </x:c>
      <x:c r="D561" s="15" t="str">
        <x:v>Incentivos difícil cobertura</x:v>
      </x:c>
      <x:c r="E561" s="15" t="str">
        <x:v>Recurrente</x:v>
      </x:c>
      <x:c r="F561" s="35" t="n">
        <x:f>Parametros!$D$20*Parametros!$D$21/1000000*Calendario!$F$8</x:f>
        <x:v>100</x:v>
      </x:c>
      <x:c r="G561" s="15" t="str">
        <x:v>Puestos e incentivo editables</x:v>
      </x:c>
    </x:row>
    <x:row r="562">
      <x:c r="A562" s="15" t="str">
        <x:v>Central</x:v>
      </x:c>
      <x:c r="B562" s="15" t="n">
        <x:v>2031</x:v>
      </x:c>
      <x:c r="C562" s="15" t="str">
        <x:v>M3</x:v>
      </x:c>
      <x:c r="D562" s="15" t="str">
        <x:v>Homologación y evaluación</x:v>
      </x:c>
      <x:c r="E562" s="15" t="str">
        <x:v>Recurrente</x:v>
      </x:c>
      <x:c r="F562" s="35" t="n">
        <x:f>Parametros!$D$22*Calendario!$F$8</x:f>
        <x:v>18</x:v>
      </x:c>
      <x:c r="G562" s="15" t="str">
        <x:v>Unidades de tramitación y evaluación</x:v>
      </x:c>
    </x:row>
    <x:row r="563">
      <x:c r="A563" s="15" t="str">
        <x:v>Central</x:v>
      </x:c>
      <x:c r="B563" s="15" t="n">
        <x:v>2031</x:v>
      </x:c>
      <x:c r="C563" s="15" t="str">
        <x:v>M3</x:v>
      </x:c>
      <x:c r="D563" s="15" t="str">
        <x:v>Planificación, REPS y transparencia</x:v>
      </x:c>
      <x:c r="E563" s="15" t="str">
        <x:v>Recurrente</x:v>
      </x:c>
      <x:c r="F563" s="35" t="n">
        <x:f>Parametros!$D$23*Calendario!$F$8</x:f>
        <x:v>10</x:v>
      </x:c>
      <x:c r="G563" s="15" t="str">
        <x:v>Previsiones bienales y registro</x:v>
      </x:c>
    </x:row>
    <x:row r="564">
      <x:c r="A564" s="15" t="str">
        <x:v>Central</x:v>
      </x:c>
      <x:c r="B564" s="15" t="n">
        <x:v>2031</x:v>
      </x:c>
      <x:c r="C564" s="15" t="str">
        <x:v>M4</x:v>
      </x:c>
      <x:c r="D564" s="15" t="str">
        <x:v>Red comunitaria multidisciplinar</x:v>
      </x:c>
      <x:c r="E564" s="15" t="str">
        <x:v>Recurrente</x:v>
      </x:c>
      <x:c r="F564" s="35" t="n">
        <x:f>(Calendario!$F$9*(((Calendario!$F$5*10)*(Parametros!$D$24*(Parametros!$D$69*Parametros!$D$66)+Parametros!$D$25*(Parametros!$D$68*Parametros!$D$66)+Parametros!$D$26*(Parametros!$D$71*Parametros!$D$66)+Parametros!$D$27*(Parametros!$D$73*Parametros!$D$66))/1000000)+((Calendario!$F$5*4*Parametros!$D$28)*((Parametros!$D$69*Parametros!$D$66)+0.5*(Parametros!$D$68*Parametros!$D$66)+(Parametros!$D$71*Parametros!$D$66)+0.5*(Parametros!$D$73*Parametros!$D$66))/1000000)))</x:f>
        <x:v>173.78178791332454</x:v>
      </x:c>
      <x:c r="G564" s="15" t="str">
        <x:v>Módulos por población; equipo completo</x:v>
      </x:c>
    </x:row>
    <x:row r="565">
      <x:c r="A565" s="15" t="str">
        <x:v>Central</x:v>
      </x:c>
      <x:c r="B565" s="15" t="n">
        <x:v>2031</x:v>
      </x:c>
      <x:c r="C565" s="15" t="str">
        <x:v>M4</x:v>
      </x:c>
      <x:c r="D565" s="15" t="str">
        <x:v>Espacios, grupos y equipamiento</x:v>
      </x:c>
      <x:c r="E565" s="15" t="str">
        <x:v>Recurrente</x:v>
      </x:c>
      <x:c r="F565" s="35" t="n">
        <x:f>(Calendario!$F$9*(((Calendario!$F$5*10)*(Parametros!$D$24*(Parametros!$D$69*Parametros!$D$66)+Parametros!$D$25*(Parametros!$D$68*Parametros!$D$66)+Parametros!$D$26*(Parametros!$D$71*Parametros!$D$66)+Parametros!$D$27*(Parametros!$D$73*Parametros!$D$66))/1000000)+((Calendario!$F$5*4*Parametros!$D$28)*((Parametros!$D$69*Parametros!$D$66)+0.5*(Parametros!$D$68*Parametros!$D$66)+(Parametros!$D$71*Parametros!$D$66)+0.5*(Parametros!$D$73*Parametros!$D$66))/1000000)))*Parametros!$D$30</x:f>
        <x:v>26.067268186998678</x:v>
      </x:c>
      <x:c r="G565" s="15" t="str">
        <x:v>Porcentaje de personal</x:v>
      </x:c>
    </x:row>
    <x:row r="566">
      <x:c r="A566" s="15" t="str">
        <x:v>Central</x:v>
      </x:c>
      <x:c r="B566" s="15" t="n">
        <x:v>2031</x:v>
      </x:c>
      <x:c r="C566" s="15" t="str">
        <x:v>M4</x:v>
      </x:c>
      <x:c r="D566" s="15" t="str">
        <x:v>Crisis, infancia, adicciones y continuidad</x:v>
      </x:c>
      <x:c r="E566" s="15" t="str">
        <x:v>Recurrente</x:v>
      </x:c>
      <x:c r="F566" s="35" t="n">
        <x:f>Parametros!$D$29*Calendario!$F$9</x:f>
        <x:v>63.75</x:v>
      </x:c>
      <x:c r="G566" s="15" t="str">
        <x:v>Bolsa programática anual</x:v>
      </x:c>
    </x:row>
    <x:row r="567">
      <x:c r="A567" s="15" t="str">
        <x:v>Central</x:v>
      </x:c>
      <x:c r="B567" s="15" t="n">
        <x:v>2031</x:v>
      </x:c>
      <x:c r="C567" s="15" t="str">
        <x:v>M4</x:v>
      </x:c>
      <x:c r="D567" s="15" t="str">
        <x:v>Descuento Plan Salud Mental vigente</x:v>
      </x:c>
      <x:c r="E567" s="15" t="str">
        <x:v>Deducción</x:v>
      </x:c>
      <x:c r="F567" s="35" t="n">
        <x:f>-39*Calendario!$F$9</x:f>
        <x:v>-33.15</x:v>
      </x:c>
      <x:c r="G567" s="15" t="str">
        <x:v>Plan de Acción 2025–2027: 39 M€/año consolidados</x:v>
      </x:c>
    </x:row>
    <x:row r="568">
      <x:c r="A568" s="15" t="str">
        <x:v>Central</x:v>
      </x:c>
      <x:c r="B568" s="15" t="n">
        <x:v>2031</x:v>
      </x:c>
      <x:c r="C568" s="15" t="str">
        <x:v>M5</x:v>
      </x:c>
      <x:c r="D568" s="15" t="str">
        <x:v>Equipos de atención en casa</x:v>
      </x:c>
      <x:c r="E568" s="15" t="str">
        <x:v>Recurrente</x:v>
      </x:c>
      <x:c r="F568" s="35" t="n">
        <x:f>(Calendario!$F$5*10*Parametros!$D$31)*(0.5*(Parametros!$D$76*Parametros!$D$66)+1.5*(Parametros!$D$70*Parametros!$D$66)+0.5*(Parametros!$D$72*Parametros!$D$66)+0.5*(Parametros!$D$73*Parametros!$D$66)+0.5*(Parametros!$D$74*Parametros!$D$66))/1000000*Calendario!$F$10</x:f>
        <x:v>77.91024525983998</x:v>
      </x:c>
      <x:c r="G568" s="15" t="str">
        <x:v>Módulos por 100.000 habitantes</x:v>
      </x:c>
    </x:row>
    <x:row r="569">
      <x:c r="A569" s="15" t="str">
        <x:v>Central</x:v>
      </x:c>
      <x:c r="B569" s="15" t="n">
        <x:v>2031</x:v>
      </x:c>
      <x:c r="C569" s="15" t="str">
        <x:v>M5</x:v>
      </x:c>
      <x:c r="D569" s="15" t="str">
        <x:v>Telemonitorización con alternativa</x:v>
      </x:c>
      <x:c r="E569" s="15" t="str">
        <x:v>Recurrente</x:v>
      </x:c>
      <x:c r="F569" s="35" t="n">
        <x:f>Calendario!$F$5*1000000*Parametros!$D$32*Parametros!$D$33/1000000*Calendario!$F$10</x:f>
        <x:v>132.09</x:v>
      </x:c>
      <x:c r="G569" s="15" t="str">
        <x:v>Población cubierta × coste anual</x:v>
      </x:c>
    </x:row>
    <x:row r="570">
      <x:c r="A570" s="15" t="str">
        <x:v>Central</x:v>
      </x:c>
      <x:c r="B570" s="15" t="n">
        <x:v>2031</x:v>
      </x:c>
      <x:c r="C570" s="15" t="str">
        <x:v>M5</x:v>
      </x:c>
      <x:c r="D570" s="15" t="str">
        <x:v>Plan único y coordinación</x:v>
      </x:c>
      <x:c r="E570" s="15" t="str">
        <x:v>Recurrente</x:v>
      </x:c>
      <x:c r="F570" s="35" t="n">
        <x:f>Parametros!$D$64*Parametros!$D$34/1000000*Calendario!$F$10</x:f>
        <x:v>55.360499999999995</x:v>
      </x:c>
      <x:c r="G570" s="15" t="str">
        <x:v>13.026 centros y consultorios AP</x:v>
      </x:c>
    </x:row>
    <x:row r="571">
      <x:c r="A571" s="15" t="str">
        <x:v>Central</x:v>
      </x:c>
      <x:c r="B571" s="15" t="n">
        <x:v>2031</x:v>
      </x:c>
      <x:c r="C571" s="15" t="str">
        <x:v>M5</x:v>
      </x:c>
      <x:c r="D571" s="15" t="str">
        <x:v>Apoyo y respiro a cuidadores</x:v>
      </x:c>
      <x:c r="E571" s="15" t="str">
        <x:v>Recurrente</x:v>
      </x:c>
      <x:c r="F571" s="35" t="n">
        <x:f>Parametros!$D$35*Parametros!$D$36/1000000*Calendario!$F$10</x:f>
        <x:v>42.5</x:v>
      </x:c>
      <x:c r="G571" s="15" t="str">
        <x:v>Episodios anuales</x:v>
      </x:c>
    </x:row>
    <x:row r="572">
      <x:c r="A572" s="15" t="str">
        <x:v>Central</x:v>
      </x:c>
      <x:c r="B572" s="15" t="n">
        <x:v>2031</x:v>
      </x:c>
      <x:c r="C572" s="15" t="str">
        <x:v>M5</x:v>
      </x:c>
      <x:c r="D572" s="15" t="str">
        <x:v>Completar equipos paliativos</x:v>
      </x:c>
      <x:c r="E572" s="15" t="str">
        <x:v>Recurrente</x:v>
      </x:c>
      <x:c r="F572" s="35" t="n">
        <x:f>Parametros!$D$37*0.5*((Parametros!$D$69*Parametros!$D$66)+(Parametros!$D$73*Parametros!$D$66))/1000000*Calendario!$F$10</x:f>
        <x:v>6.55181230902</x:v>
      </x:c>
      <x:c r="G572" s="15" t="str">
        <x:v>Brecha frente a equipos completos; hipótesis editable</x:v>
      </x:c>
    </x:row>
    <x:row r="573">
      <x:c r="A573" s="15" t="str">
        <x:v>Central</x:v>
      </x:c>
      <x:c r="B573" s="15" t="n">
        <x:v>2031</x:v>
      </x:c>
      <x:c r="C573" s="15" t="str">
        <x:v>M6</x:v>
      </x:c>
      <x:c r="D573" s="15" t="str">
        <x:v>Equipos territoriales de salud pública</x:v>
      </x:c>
      <x:c r="E573" s="15" t="str">
        <x:v>Recurrente</x:v>
      </x:c>
      <x:c r="F573" s="35" t="n">
        <x:f>(Calendario!$F$5*10*Parametros!$D$38)*((Parametros!$D$75*Parametros!$D$66)+(Parametros!$D$70*Parametros!$D$66)+(Parametros!$D$74*Parametros!$D$66))/1000000*Calendario!$F$11</x:f>
        <x:v>78.5925859502</x:v>
      </x:c>
      <x:c r="G573" s="15" t="str">
        <x:v>Módulo: técnico + enfermería + datos/administración</x:v>
      </x:c>
    </x:row>
    <x:row r="574">
      <x:c r="A574" s="15" t="str">
        <x:v>Central</x:v>
      </x:c>
      <x:c r="B574" s="15" t="n">
        <x:v>2031</x:v>
      </x:c>
      <x:c r="C574" s="15" t="str">
        <x:v>M6</x:v>
      </x:c>
      <x:c r="D574" s="15" t="str">
        <x:v>Programas comunitarios de prevención</x:v>
      </x:c>
      <x:c r="E574" s="15" t="str">
        <x:v>Recurrente</x:v>
      </x:c>
      <x:c r="F574" s="35" t="n">
        <x:f>Calendario!$F$5*Parametros!$D$39*Calendario!$F$11</x:f>
        <x:v>259</x:v>
      </x:c>
      <x:c r="G574" s="15" t="str">
        <x:v>€/residente</x:v>
      </x:c>
    </x:row>
    <x:row r="575">
      <x:c r="A575" s="15" t="str">
        <x:v>Central</x:v>
      </x:c>
      <x:c r="B575" s="15" t="n">
        <x:v>2031</x:v>
      </x:c>
      <x:c r="C575" s="15" t="str">
        <x:v>M6</x:v>
      </x:c>
      <x:c r="D575" s="15" t="str">
        <x:v>Vacunación y captación activa</x:v>
      </x:c>
      <x:c r="E575" s="15" t="str">
        <x:v>Recurrente</x:v>
      </x:c>
      <x:c r="F575" s="35" t="n">
        <x:f>Calendario!$F$5*Parametros!$D$40*Calendario!$F$11</x:f>
        <x:v>103.6</x:v>
      </x:c>
      <x:c r="G575" s="15" t="str">
        <x:v>€/residente</x:v>
      </x:c>
    </x:row>
    <x:row r="576">
      <x:c r="A576" s="15" t="str">
        <x:v>Central</x:v>
      </x:c>
      <x:c r="B576" s="15" t="n">
        <x:v>2031</x:v>
      </x:c>
      <x:c r="C576" s="15" t="str">
        <x:v>M6</x:v>
      </x:c>
      <x:c r="D576" s="15" t="str">
        <x:v>Escuela, comunidad y clima</x:v>
      </x:c>
      <x:c r="E576" s="15" t="str">
        <x:v>Recurrente</x:v>
      </x:c>
      <x:c r="F576" s="35" t="n">
        <x:f>Parametros!$D$64*Parametros!$D$41/1000000*Calendario!$F$11</x:f>
        <x:v>65.13</x:v>
      </x:c>
      <x:c r="G576" s="15" t="str">
        <x:v>€/centro AP</x:v>
      </x:c>
    </x:row>
    <x:row r="577">
      <x:c r="A577" s="15" t="str">
        <x:v>Central</x:v>
      </x:c>
      <x:c r="B577" s="15" t="n">
        <x:v>2031</x:v>
      </x:c>
      <x:c r="C577" s="15" t="str">
        <x:v>M6</x:v>
      </x:c>
      <x:c r="D577" s="15" t="str">
        <x:v>Evaluación y cribados</x:v>
      </x:c>
      <x:c r="E577" s="15" t="str">
        <x:v>Recurrente</x:v>
      </x:c>
      <x:c r="F577" s="35" t="n">
        <x:f>Parametros!$D$42*Calendario!$F$11</x:f>
        <x:v>50</x:v>
      </x:c>
      <x:c r="G577" s="15" t="str">
        <x:v>No duplica ampliación de mama ya aprobada</x:v>
      </x:c>
    </x:row>
    <x:row r="578">
      <x:c r="A578" s="15" t="str">
        <x:v>Central</x:v>
      </x:c>
      <x:c r="B578" s="15" t="n">
        <x:v>2031</x:v>
      </x:c>
      <x:c r="C578" s="15" t="str">
        <x:v>M6</x:v>
      </x:c>
      <x:c r="D578" s="15" t="str">
        <x:v>Descuento programas solapados</x:v>
      </x:c>
      <x:c r="E578" s="15" t="str">
        <x:v>Deducción</x:v>
      </x:c>
      <x:c r="F578" s="35" t="n">
        <x:f>-Parametros!$D$43*Calendario!$F$11</x:f>
        <x:v>-25</x:v>
      </x:c>
      <x:c r="G578" s="15" t="str">
        <x:v>Programas ya financiados</x:v>
      </x:c>
    </x:row>
    <x:row r="579">
      <x:c r="A579" s="15" t="str">
        <x:v>Central</x:v>
      </x:c>
      <x:c r="B579" s="15" t="n">
        <x:v>2031</x:v>
      </x:c>
      <x:c r="C579" s="15" t="str">
        <x:v>M7</x:v>
      </x:c>
      <x:c r="D579" s="15" t="str">
        <x:v>Cobertura bucodental adicional</x:v>
      </x:c>
      <x:c r="E579" s="15" t="str">
        <x:v>Recurrente</x:v>
      </x:c>
      <x:c r="F579" s="35" t="n">
        <x:f>((Calendario!$F$5*1000000)*0.135*MAX(0,Parametros!$D$44-0.304)+(Calendario!$F$5*1000000)*0.22*MAX(0,Parametros!$D$45-0.03)+350000*MAX(0,Parametros!$D$46-0.25)+1000000*MAX(0,Parametros!$D$47-0.20))*Parametros!$D$48/1000000*Calendario!$F$12</x:f>
        <x:v>355.64584799999994</x:v>
      </x:c>
      <x:c r="G579" s="15" t="str">
        <x:v>Solo cobertura sobre la línea base 2026; no suma otra vez los 60,058 M€</x:v>
      </x:c>
    </x:row>
    <x:row r="580">
      <x:c r="A580" s="15" t="str">
        <x:v>Central</x:v>
      </x:c>
      <x:c r="B580" s="15" t="n">
        <x:v>2031</x:v>
      </x:c>
      <x:c r="C580" s="15" t="str">
        <x:v>M7</x:v>
      </x:c>
      <x:c r="D580" s="15" t="str">
        <x:v>Unidades móviles - operación</x:v>
      </x:c>
      <x:c r="E580" s="15" t="str">
        <x:v>Recurrente</x:v>
      </x:c>
      <x:c r="F580" s="35" t="n">
        <x:f>Parametros!$D$49*300000/1000000*Calendario!$F$12</x:f>
        <x:v>25.5</x:v>
      </x:c>
      <x:c r="G580" s="15" t="str">
        <x:v>300.000 €/unidad/año</x:v>
      </x:c>
    </x:row>
    <x:row r="581">
      <x:c r="A581" s="15" t="str">
        <x:v>Central</x:v>
      </x:c>
      <x:c r="B581" s="15" t="n">
        <x:v>2031</x:v>
      </x:c>
      <x:c r="C581" s="15" t="str">
        <x:v>M7</x:v>
      </x:c>
      <x:c r="D581" s="15" t="str">
        <x:v>Unidades móviles - inversión</x:v>
      </x:c>
      <x:c r="E581" s="15" t="str">
        <x:v>Temporal</x:v>
      </x:c>
      <x:c r="F581" s="35" t="n">
        <x:f>0</x:f>
        <x:v>0</x:v>
      </x:c>
      <x:c r="G581" s="15" t="str">
        <x:v>250.000 €/unidad; 2027–2030</x:v>
      </x:c>
    </x:row>
    <x:row r="582">
      <x:c r="A582" s="15" t="str">
        <x:v>Central</x:v>
      </x:c>
      <x:c r="B582" s="15" t="n">
        <x:v>2031</x:v>
      </x:c>
      <x:c r="C582" s="15" t="str">
        <x:v>M7</x:v>
      </x:c>
      <x:c r="D582" s="15" t="str">
        <x:v>Transporte sanitario y ayudas</x:v>
      </x:c>
      <x:c r="E582" s="15" t="str">
        <x:v>Recurrente</x:v>
      </x:c>
      <x:c r="F582" s="35" t="n">
        <x:f>Parametros!$D$50*250/1000000*Calendario!$F$12</x:f>
        <x:v>21.25</x:v>
      </x:c>
      <x:c r="G582" s="15" t="str">
        <x:v>250 €/ayuda</x:v>
      </x:c>
    </x:row>
    <x:row r="583">
      <x:c r="A583" s="15" t="str">
        <x:v>Central</x:v>
      </x:c>
      <x:c r="B583" s="15" t="n">
        <x:v>2031</x:v>
      </x:c>
      <x:c r="C583" s="15" t="str">
        <x:v>M7</x:v>
      </x:c>
      <x:c r="D583" s="15" t="str">
        <x:v>Redes territoriales compartidas</x:v>
      </x:c>
      <x:c r="E583" s="15" t="str">
        <x:v>Recurrente</x:v>
      </x:c>
      <x:c r="F583" s="35" t="n">
        <x:f>Parametros!$D$51*Calendario!$F$12</x:f>
        <x:v>76.5</x:v>
      </x:c>
      <x:c r="G583" s="15" t="str">
        <x:v>18 territorios; editable</x:v>
      </x:c>
    </x:row>
    <x:row r="584">
      <x:c r="A584" s="15" t="str">
        <x:v>Central</x:v>
      </x:c>
      <x:c r="B584" s="15" t="n">
        <x:v>2031</x:v>
      </x:c>
      <x:c r="C584" s="15" t="str">
        <x:v>M7</x:v>
      </x:c>
      <x:c r="D584" s="15" t="str">
        <x:v>Fondo de cohesión ajustado</x:v>
      </x:c>
      <x:c r="E584" s="15" t="str">
        <x:v>Recurrente</x:v>
      </x:c>
      <x:c r="F584" s="35" t="n">
        <x:f>Parametros!$D$52*Calendario!$F$12</x:f>
        <x:v>127.5</x:v>
      </x:c>
      <x:c r="G584" s="15" t="str">
        <x:v>Envejecimiento, dispersión e insularidad</x:v>
      </x:c>
    </x:row>
    <x:row r="585">
      <x:c r="A585" s="15" t="str">
        <x:v>Central</x:v>
      </x:c>
      <x:c r="B585" s="15" t="n">
        <x:v>2031</x:v>
      </x:c>
      <x:c r="C585" s="15" t="str">
        <x:v>M7</x:v>
      </x:c>
      <x:c r="D585" s="15" t="str">
        <x:v>Evaluación de ampliación óptica</x:v>
      </x:c>
      <x:c r="E585" s="15" t="str">
        <x:v>Recurrente</x:v>
      </x:c>
      <x:c r="F585" s="35" t="n">
        <x:f>Parametros!$D$53*Calendario!$F$12</x:f>
        <x:v>4.25</x:v>
      </x:c>
      <x:c r="G585" s="15" t="str">
        <x:v>Plan Veo vigente queda en el escenario base</x:v>
      </x:c>
    </x:row>
    <x:row r="586">
      <x:c r="A586" s="15" t="str">
        <x:v>Central</x:v>
      </x:c>
      <x:c r="B586" s="15" t="n">
        <x:v>2031</x:v>
      </x:c>
      <x:c r="C586" s="15" t="str">
        <x:v>M8</x:v>
      </x:c>
      <x:c r="D586" s="15" t="str">
        <x:v>Interoperabilidad y acceso - inversión</x:v>
      </x:c>
      <x:c r="E586" s="15" t="str">
        <x:v>Temporal</x:v>
      </x:c>
      <x:c r="F586" s="35" t="n">
        <x:f>0</x:f>
        <x:v>0</x:v>
      </x:c>
      <x:c r="G586" s="15" t="str">
        <x:v>Centros AP + hospitales + plataforma; 2027–2030</x:v>
      </x:c>
    </x:row>
    <x:row r="587">
      <x:c r="A587" s="15" t="str">
        <x:v>Central</x:v>
      </x:c>
      <x:c r="B587" s="15" t="n">
        <x:v>2031</x:v>
      </x:c>
      <x:c r="C587" s="15" t="str">
        <x:v>M8</x:v>
      </x:c>
      <x:c r="D587" s="15" t="str">
        <x:v>Operación, seguridad y mantenimiento</x:v>
      </x:c>
      <x:c r="E587" s="15" t="str">
        <x:v>Recurrente</x:v>
      </x:c>
      <x:c r="F587" s="35" t="n">
        <x:f>((Parametros!$D$64*Parametros!$D$54+Parametros!$D$65*Parametros!$D$55)/1000000+Parametros!$D$56)*Parametros!$D$57</x:f>
        <x:v>118.904</x:v>
      </x:c>
      <x:c r="G587" s="15" t="str">
        <x:v>Porcentaje anual de inversión</x:v>
      </x:c>
    </x:row>
    <x:row r="588">
      <x:c r="A588" s="15" t="str">
        <x:v>Central</x:v>
      </x:c>
      <x:c r="B588" s="15" t="n">
        <x:v>2031</x:v>
      </x:c>
      <x:c r="C588" s="15" t="str">
        <x:v>M8</x:v>
      </x:c>
      <x:c r="D588" s="15" t="str">
        <x:v>Canal no digital</x:v>
      </x:c>
      <x:c r="E588" s="15" t="str">
        <x:v>Recurrente</x:v>
      </x:c>
      <x:c r="F588" s="35" t="n">
        <x:f>Parametros!$D$58*(Parametros!$D$74*Parametros!$D$66)/1000000*Calendario!$F$13</x:f>
        <x:v>12.942496079999998</x:v>
      </x:c>
      <x:c r="G588" s="15" t="str">
        <x:v>FTE de apoyo presencial/telefónico</x:v>
      </x:c>
    </x:row>
    <x:row r="589">
      <x:c r="A589" s="15" t="str">
        <x:v>Central</x:v>
      </x:c>
      <x:c r="B589" s="15" t="n">
        <x:v>2031</x:v>
      </x:c>
      <x:c r="C589" s="15" t="str">
        <x:v>M8</x:v>
      </x:c>
      <x:c r="D589" s="15" t="str">
        <x:v>Registro IA, auditorías y cuadro público</x:v>
      </x:c>
      <x:c r="E589" s="15" t="str">
        <x:v>Recurrente</x:v>
      </x:c>
      <x:c r="F589" s="35" t="n">
        <x:f>Parametros!$D$59*Calendario!$F$13</x:f>
        <x:v>25</x:v>
      </x:c>
      <x:c r="G589" s="15" t="str">
        <x:v>Gobernanza nacional y auditoría independiente</x:v>
      </x:c>
    </x:row>
    <x:row r="590">
      <x:c r="A590" s="15" t="str">
        <x:v>Central</x:v>
      </x:c>
      <x:c r="B590" s="15" t="n">
        <x:v>2032</x:v>
      </x:c>
      <x:c r="C590" s="15" t="str">
        <x:v>M1</x:v>
      </x:c>
      <x:c r="D590" s="15" t="str">
        <x:v>Personal multiprofesional</x:v>
      </x:c>
      <x:c r="E590" s="15" t="str">
        <x:v>Recurrente</x:v>
      </x:c>
      <x:c r="F590" s="35" t="n">
        <x:f>Calendario!$G$6*(Calendario!$G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G$5*10*Parametros!$D$6)*((Parametros!$D$72*Parametros!$D$66)+0.5*(Parametros!$D$75*Parametros!$D$66)+0.5*(Parametros!$D$73*Parametros!$D$66)))/1000000</x:f>
        <x:v>461.52728969337267</x:v>
      </x:c>
      <x:c r="G590" s="15" t="str">
        <x:v>SIAP 2024 + retribuciones 2026 + cupos editables</x:v>
      </x:c>
    </x:row>
    <x:row r="591">
      <x:c r="A591" s="15" t="str">
        <x:v>Central</x:v>
      </x:c>
      <x:c r="B591" s="15" t="n">
        <x:v>2032</x:v>
      </x:c>
      <x:c r="C591" s="15" t="str">
        <x:v>M1</x:v>
      </x:c>
      <x:c r="D591" s="15" t="str">
        <x:v>Diagnóstico y actividad</x:v>
      </x:c>
      <x:c r="E591" s="15" t="str">
        <x:v>Recurrente</x:v>
      </x:c>
      <x:c r="F591" s="35" t="n">
        <x:f>Calendario!$G$6*Calendario!$G$5*Parametros!$D$7</x:f>
        <x:v>260.5</x:v>
      </x:c>
      <x:c r="G591" s="15" t="str">
        <x:v>Hipótesis por residente</x:v>
      </x:c>
    </x:row>
    <x:row r="592">
      <x:c r="A592" s="15" t="str">
        <x:v>Central</x:v>
      </x:c>
      <x:c r="B592" s="15" t="n">
        <x:v>2032</x:v>
      </x:c>
      <x:c r="C592" s="15" t="str">
        <x:v>M1</x:v>
      </x:c>
      <x:c r="D592" s="15" t="str">
        <x:v>Espacios y equipos</x:v>
      </x:c>
      <x:c r="E592" s="15" t="str">
        <x:v>Temporal</x:v>
      </x:c>
      <x:c r="F592" s="35" t="n">
        <x:f>0</x:f>
        <x:v>0</x:v>
      </x:c>
      <x:c r="G592" s="15" t="str">
        <x:v>30.000 € por FTE incremental; 2027–2030</x:v>
      </x:c>
    </x:row>
    <x:row r="593">
      <x:c r="A593" s="15" t="str">
        <x:v>Central</x:v>
      </x:c>
      <x:c r="B593" s="15" t="n">
        <x:v>2032</x:v>
      </x:c>
      <x:c r="C593" s="15" t="str">
        <x:v>M1</x:v>
      </x:c>
      <x:c r="D593" s="15" t="str">
        <x:v>Mantenimiento</x:v>
      </x:c>
      <x:c r="E593" s="15" t="str">
        <x:v>Recurrente</x:v>
      </x:c>
      <x:c r="F593" s="35" t="n">
        <x:f>((((Parametros!$D$60/Parametros!$D$5)-Parametros!$D$61)+(Parametros!$D$61+Parametros!$D$62+((Parametros!$D$60/Parametros!$D$5)-Parametros!$D$61)-Parametros!$D$63)+(((Parametros!$D$60/Parametros!$D$5)-Parametros!$D$61)*0.5)+2*(Calendario!$G$5*10*Parametros!$D$6))*30000/1000000)*0.1</x:f>
        <x:v>26.29115399999999</x:v>
      </x:c>
      <x:c r="G593" s="15" t="str">
        <x:v>10% de inversión acumulada</x:v>
      </x:c>
    </x:row>
    <x:row r="594">
      <x:c r="A594" s="15" t="str">
        <x:v>Central</x:v>
      </x:c>
      <x:c r="B594" s="15" t="n">
        <x:v>2032</x:v>
      </x:c>
      <x:c r="C594" s="15" t="str">
        <x:v>M1</x:v>
      </x:c>
      <x:c r="D594" s="15" t="str">
        <x:v>Descuento programas existentes</x:v>
      </x:c>
      <x:c r="E594" s="15" t="str">
        <x:v>Deducción</x:v>
      </x:c>
      <x:c r="F594" s="35" t="n">
        <x:f>-Parametros!$D$8*Calendario!$G$6</x:f>
        <x:v>-75</x:v>
      </x:c>
      <x:c r="G594" s="15" t="str">
        <x:v>No duplicar Plan AP 2025–2027 / transferencias 2026</x:v>
      </x:c>
    </x:row>
    <x:row r="595">
      <x:c r="A595" s="15" t="str">
        <x:v>Central</x:v>
      </x:c>
      <x:c r="B595" s="15" t="n">
        <x:v>2032</x:v>
      </x:c>
      <x:c r="C595" s="15" t="str">
        <x:v>M2</x:v>
      </x:c>
      <x:c r="D595" s="15" t="str">
        <x:v>Absorción backlog 2025</x:v>
      </x:c>
      <x:c r="E595" s="15" t="str">
        <x:v>Temporal</x:v>
      </x:c>
      <x:c r="F595" s="35" t="n">
        <x:f>M2_Backlog!$I$12*Calendario!$G$14</x:f>
        <x:v>0</x:v>
      </x:c>
      <x:c r="G595" s="15" t="str">
        <x:v>SISLE dic-2025; reparto 2027–2030</x:v>
      </x:c>
    </x:row>
    <x:row r="596">
      <x:c r="A596" s="15" t="str">
        <x:v>Central</x:v>
      </x:c>
      <x:c r="B596" s="15" t="n">
        <x:v>2032</x:v>
      </x:c>
      <x:c r="C596" s="15" t="str">
        <x:v>M2</x:v>
      </x:c>
      <x:c r="D596" s="15" t="str">
        <x:v>Reserva estructural</x:v>
      </x:c>
      <x:c r="E596" s="15" t="str">
        <x:v>Recurrente</x:v>
      </x:c>
      <x:c r="F596" s="35" t="n">
        <x:f>M2_Backlog!$I$12*Parametros!$D$10*Calendario!$G$7</x:f>
        <x:v>308.01243943787915</x:v>
      </x:c>
      <x:c r="G596" s="15" t="str">
        <x:v>Hipótesis de capacidad de reserva; validar con entradas/salidas</x:v>
      </x:c>
    </x:row>
    <x:row r="597">
      <x:c r="A597" s="15" t="str">
        <x:v>Central</x:v>
      </x:c>
      <x:c r="B597" s="15" t="n">
        <x:v>2032</x:v>
      </x:c>
      <x:c r="C597" s="15" t="str">
        <x:v>M2</x:v>
      </x:c>
      <x:c r="D597" s="15" t="str">
        <x:v>Coordinación y transparencia</x:v>
      </x:c>
      <x:c r="E597" s="15" t="str">
        <x:v>Recurrente</x:v>
      </x:c>
      <x:c r="F597" s="35" t="n">
        <x:f>Parametros!$D$11*Calendario!$G$7</x:f>
        <x:v>54</x:v>
      </x:c>
      <x:c r="G597" s="15" t="str">
        <x:v>18 servicios de salud + nodo nacional</x:v>
      </x:c>
    </x:row>
    <x:row r="598">
      <x:c r="A598" s="15" t="str">
        <x:v>Central</x:v>
      </x:c>
      <x:c r="B598" s="15" t="n">
        <x:v>2032</x:v>
      </x:c>
      <x:c r="C598" s="15" t="str">
        <x:v>M2</x:v>
      </x:c>
      <x:c r="D598" s="15" t="str">
        <x:v>Alternativa pública y desplazamientos</x:v>
      </x:c>
      <x:c r="E598" s="15" t="str">
        <x:v>Recurrente</x:v>
      </x:c>
      <x:c r="F598" s="35" t="n">
        <x:f>Parametros!$D$12*Calendario!$G$7</x:f>
        <x:v>10</x:v>
      </x:c>
      <x:c r="G598" s="15" t="str">
        <x:v>Bolsa operativa anual</x:v>
      </x:c>
    </x:row>
    <x:row r="599">
      <x:c r="A599" s="15" t="str">
        <x:v>Central</x:v>
      </x:c>
      <x:c r="B599" s="15" t="n">
        <x:v>2032</x:v>
      </x:c>
      <x:c r="C599" s="15" t="str">
        <x:v>M3</x:v>
      </x:c>
      <x:c r="D599" s="15" t="str">
        <x:v>Plazas FSE adicionales activas</x:v>
      </x:c>
      <x:c r="E599" s="15" t="str">
        <x:v>Recurrente</x:v>
      </x:c>
      <x:c r="F599" s="35" t="n">
        <x:f>((M3_Personal!$F$80+M3_Personal!$F$90+M3_Personal!$F$100+M3_Personal!$F$110)*56000+(M3_Personal!$F$120+M3_Personal!$F$130+M3_Personal!$F$140)*41000)/1000000</x:f>
        <x:v>130.1</x:v>
      </x:c>
      <x:c r="G599" s="15" t="str">
        <x:v>Residente cargado + tutor; solo plazas sobre escenario base</x:v>
      </x:c>
    </x:row>
    <x:row r="600">
      <x:c r="A600" s="15" t="str">
        <x:v>Central</x:v>
      </x:c>
      <x:c r="B600" s="15" t="n">
        <x:v>2032</x:v>
      </x:c>
      <x:c r="C600" s="15" t="str">
        <x:v>M3</x:v>
      </x:c>
      <x:c r="D600" s="15" t="str">
        <x:v>Incentivos difícil cobertura</x:v>
      </x:c>
      <x:c r="E600" s="15" t="str">
        <x:v>Recurrente</x:v>
      </x:c>
      <x:c r="F600" s="35" t="n">
        <x:f>Parametros!$D$20*Parametros!$D$21/1000000*Calendario!$G$8</x:f>
        <x:v>100</x:v>
      </x:c>
      <x:c r="G600" s="15" t="str">
        <x:v>Puestos e incentivo editables</x:v>
      </x:c>
    </x:row>
    <x:row r="601">
      <x:c r="A601" s="15" t="str">
        <x:v>Central</x:v>
      </x:c>
      <x:c r="B601" s="15" t="n">
        <x:v>2032</x:v>
      </x:c>
      <x:c r="C601" s="15" t="str">
        <x:v>M3</x:v>
      </x:c>
      <x:c r="D601" s="15" t="str">
        <x:v>Homologación y evaluación</x:v>
      </x:c>
      <x:c r="E601" s="15" t="str">
        <x:v>Recurrente</x:v>
      </x:c>
      <x:c r="F601" s="35" t="n">
        <x:f>Parametros!$D$22*Calendario!$G$8</x:f>
        <x:v>18</x:v>
      </x:c>
      <x:c r="G601" s="15" t="str">
        <x:v>Unidades de tramitación y evaluación</x:v>
      </x:c>
    </x:row>
    <x:row r="602">
      <x:c r="A602" s="15" t="str">
        <x:v>Central</x:v>
      </x:c>
      <x:c r="B602" s="15" t="n">
        <x:v>2032</x:v>
      </x:c>
      <x:c r="C602" s="15" t="str">
        <x:v>M3</x:v>
      </x:c>
      <x:c r="D602" s="15" t="str">
        <x:v>Planificación, REPS y transparencia</x:v>
      </x:c>
      <x:c r="E602" s="15" t="str">
        <x:v>Recurrente</x:v>
      </x:c>
      <x:c r="F602" s="35" t="n">
        <x:f>Parametros!$D$23*Calendario!$G$8</x:f>
        <x:v>10</x:v>
      </x:c>
      <x:c r="G602" s="15" t="str">
        <x:v>Previsiones bienales y registro</x:v>
      </x:c>
    </x:row>
    <x:row r="603">
      <x:c r="A603" s="15" t="str">
        <x:v>Central</x:v>
      </x:c>
      <x:c r="B603" s="15" t="n">
        <x:v>2032</x:v>
      </x:c>
      <x:c r="C603" s="15" t="str">
        <x:v>M4</x:v>
      </x:c>
      <x:c r="D603" s="15" t="str">
        <x:v>Red comunitaria multidisciplinar</x:v>
      </x:c>
      <x:c r="E603" s="15" t="str">
        <x:v>Recurrente</x:v>
      </x:c>
      <x:c r="F603" s="35" t="n">
        <x:f>(Calendario!$G$9*(((Calendario!$G$5*10)*(Parametros!$D$24*(Parametros!$D$69*Parametros!$D$66)+Parametros!$D$25*(Parametros!$D$68*Parametros!$D$66)+Parametros!$D$26*(Parametros!$D$71*Parametros!$D$66)+Parametros!$D$27*(Parametros!$D$73*Parametros!$D$66))/1000000)+((Calendario!$G$5*4*Parametros!$D$28)*((Parametros!$D$69*Parametros!$D$66)+0.5*(Parametros!$D$68*Parametros!$D$66)+(Parametros!$D$71*Parametros!$D$66)+0.5*(Parametros!$D$73*Parametros!$D$66))/1000000)))</x:f>
        <x:v>205.63323075821503</x:v>
      </x:c>
      <x:c r="G603" s="15" t="str">
        <x:v>Módulos por población; equipo completo</x:v>
      </x:c>
    </x:row>
    <x:row r="604">
      <x:c r="A604" s="15" t="str">
        <x:v>Central</x:v>
      </x:c>
      <x:c r="B604" s="15" t="n">
        <x:v>2032</x:v>
      </x:c>
      <x:c r="C604" s="15" t="str">
        <x:v>M4</x:v>
      </x:c>
      <x:c r="D604" s="15" t="str">
        <x:v>Espacios, grupos y equipamiento</x:v>
      </x:c>
      <x:c r="E604" s="15" t="str">
        <x:v>Recurrente</x:v>
      </x:c>
      <x:c r="F604" s="35" t="n">
        <x:f>(Calendario!$G$9*(((Calendario!$G$5*10)*(Parametros!$D$24*(Parametros!$D$69*Parametros!$D$66)+Parametros!$D$25*(Parametros!$D$68*Parametros!$D$66)+Parametros!$D$26*(Parametros!$D$71*Parametros!$D$66)+Parametros!$D$27*(Parametros!$D$73*Parametros!$D$66))/1000000)+((Calendario!$G$5*4*Parametros!$D$28)*((Parametros!$D$69*Parametros!$D$66)+0.5*(Parametros!$D$68*Parametros!$D$66)+(Parametros!$D$71*Parametros!$D$66)+0.5*(Parametros!$D$73*Parametros!$D$66))/1000000)))*Parametros!$D$30</x:f>
        <x:v>30.844984613732255</x:v>
      </x:c>
      <x:c r="G604" s="15" t="str">
        <x:v>Porcentaje de personal</x:v>
      </x:c>
    </x:row>
    <x:row r="605">
      <x:c r="A605" s="15" t="str">
        <x:v>Central</x:v>
      </x:c>
      <x:c r="B605" s="15" t="n">
        <x:v>2032</x:v>
      </x:c>
      <x:c r="C605" s="15" t="str">
        <x:v>M4</x:v>
      </x:c>
      <x:c r="D605" s="15" t="str">
        <x:v>Crisis, infancia, adicciones y continuidad</x:v>
      </x:c>
      <x:c r="E605" s="15" t="str">
        <x:v>Recurrente</x:v>
      </x:c>
      <x:c r="F605" s="35" t="n">
        <x:f>Parametros!$D$29*Calendario!$G$9</x:f>
        <x:v>75</x:v>
      </x:c>
      <x:c r="G605" s="15" t="str">
        <x:v>Bolsa programática anual</x:v>
      </x:c>
    </x:row>
    <x:row r="606">
      <x:c r="A606" s="15" t="str">
        <x:v>Central</x:v>
      </x:c>
      <x:c r="B606" s="15" t="n">
        <x:v>2032</x:v>
      </x:c>
      <x:c r="C606" s="15" t="str">
        <x:v>M4</x:v>
      </x:c>
      <x:c r="D606" s="15" t="str">
        <x:v>Descuento Plan Salud Mental vigente</x:v>
      </x:c>
      <x:c r="E606" s="15" t="str">
        <x:v>Deducción</x:v>
      </x:c>
      <x:c r="F606" s="35" t="n">
        <x:f>-39*Calendario!$G$9</x:f>
        <x:v>-39</x:v>
      </x:c>
      <x:c r="G606" s="15" t="str">
        <x:v>Plan de Acción 2025–2027: 39 M€/año consolidados</x:v>
      </x:c>
    </x:row>
    <x:row r="607">
      <x:c r="A607" s="15" t="str">
        <x:v>Central</x:v>
      </x:c>
      <x:c r="B607" s="15" t="n">
        <x:v>2032</x:v>
      </x:c>
      <x:c r="C607" s="15" t="str">
        <x:v>M5</x:v>
      </x:c>
      <x:c r="D607" s="15" t="str">
        <x:v>Equipos de atención en casa</x:v>
      </x:c>
      <x:c r="E607" s="15" t="str">
        <x:v>Recurrente</x:v>
      </x:c>
      <x:c r="F607" s="35" t="n">
        <x:f>(Calendario!$G$5*10*Parametros!$D$31)*(0.5*(Parametros!$D$76*Parametros!$D$66)+1.5*(Parametros!$D$70*Parametros!$D$66)+0.5*(Parametros!$D$72*Parametros!$D$66)+0.5*(Parametros!$D$73*Parametros!$D$66)+0.5*(Parametros!$D$74*Parametros!$D$66))/1000000*Calendario!$G$10</x:f>
        <x:v>92.1899563488</x:v>
      </x:c>
      <x:c r="G607" s="15" t="str">
        <x:v>Módulos por 100.000 habitantes</x:v>
      </x:c>
    </x:row>
    <x:row r="608">
      <x:c r="A608" s="15" t="str">
        <x:v>Central</x:v>
      </x:c>
      <x:c r="B608" s="15" t="n">
        <x:v>2032</x:v>
      </x:c>
      <x:c r="C608" s="15" t="str">
        <x:v>M5</x:v>
      </x:c>
      <x:c r="D608" s="15" t="str">
        <x:v>Telemonitorización con alternativa</x:v>
      </x:c>
      <x:c r="E608" s="15" t="str">
        <x:v>Recurrente</x:v>
      </x:c>
      <x:c r="F608" s="35" t="n">
        <x:f>Calendario!$G$5*1000000*Parametros!$D$32*Parametros!$D$33/1000000*Calendario!$G$10</x:f>
        <x:v>156.3</x:v>
      </x:c>
      <x:c r="G608" s="15" t="str">
        <x:v>Población cubierta × coste anual</x:v>
      </x:c>
    </x:row>
    <x:row r="609">
      <x:c r="A609" s="15" t="str">
        <x:v>Central</x:v>
      </x:c>
      <x:c r="B609" s="15" t="n">
        <x:v>2032</x:v>
      </x:c>
      <x:c r="C609" s="15" t="str">
        <x:v>M5</x:v>
      </x:c>
      <x:c r="D609" s="15" t="str">
        <x:v>Plan único y coordinación</x:v>
      </x:c>
      <x:c r="E609" s="15" t="str">
        <x:v>Recurrente</x:v>
      </x:c>
      <x:c r="F609" s="35" t="n">
        <x:f>Parametros!$D$64*Parametros!$D$34/1000000*Calendario!$G$10</x:f>
        <x:v>65.13</x:v>
      </x:c>
      <x:c r="G609" s="15" t="str">
        <x:v>13.026 centros y consultorios AP</x:v>
      </x:c>
    </x:row>
    <x:row r="610">
      <x:c r="A610" s="15" t="str">
        <x:v>Central</x:v>
      </x:c>
      <x:c r="B610" s="15" t="n">
        <x:v>2032</x:v>
      </x:c>
      <x:c r="C610" s="15" t="str">
        <x:v>M5</x:v>
      </x:c>
      <x:c r="D610" s="15" t="str">
        <x:v>Apoyo y respiro a cuidadores</x:v>
      </x:c>
      <x:c r="E610" s="15" t="str">
        <x:v>Recurrente</x:v>
      </x:c>
      <x:c r="F610" s="35" t="n">
        <x:f>Parametros!$D$35*Parametros!$D$36/1000000*Calendario!$G$10</x:f>
        <x:v>50</x:v>
      </x:c>
      <x:c r="G610" s="15" t="str">
        <x:v>Episodios anuales</x:v>
      </x:c>
    </x:row>
    <x:row r="611">
      <x:c r="A611" s="15" t="str">
        <x:v>Central</x:v>
      </x:c>
      <x:c r="B611" s="15" t="n">
        <x:v>2032</x:v>
      </x:c>
      <x:c r="C611" s="15" t="str">
        <x:v>M5</x:v>
      </x:c>
      <x:c r="D611" s="15" t="str">
        <x:v>Completar equipos paliativos</x:v>
      </x:c>
      <x:c r="E611" s="15" t="str">
        <x:v>Recurrente</x:v>
      </x:c>
      <x:c r="F611" s="35" t="n">
        <x:f>Parametros!$D$37*0.5*((Parametros!$D$69*Parametros!$D$66)+(Parametros!$D$73*Parametros!$D$66))/1000000*Calendario!$G$10</x:f>
        <x:v>7.7080144812</x:v>
      </x:c>
      <x:c r="G611" s="15" t="str">
        <x:v>Brecha frente a equipos completos; hipótesis editable</x:v>
      </x:c>
    </x:row>
    <x:row r="612">
      <x:c r="A612" s="15" t="str">
        <x:v>Central</x:v>
      </x:c>
      <x:c r="B612" s="15" t="n">
        <x:v>2032</x:v>
      </x:c>
      <x:c r="C612" s="15" t="str">
        <x:v>M6</x:v>
      </x:c>
      <x:c r="D612" s="15" t="str">
        <x:v>Equipos territoriales de salud pública</x:v>
      </x:c>
      <x:c r="E612" s="15" t="str">
        <x:v>Recurrente</x:v>
      </x:c>
      <x:c r="F612" s="35" t="n">
        <x:f>(Calendario!$G$5*10*Parametros!$D$38)*((Parametros!$D$75*Parametros!$D$66)+(Parametros!$D$70*Parametros!$D$66)+(Parametros!$D$74*Parametros!$D$66))/1000000*Calendario!$G$11</x:f>
        <x:v>79.0477553669</x:v>
      </x:c>
      <x:c r="G612" s="15" t="str">
        <x:v>Módulo: técnico + enfermería + datos/administración</x:v>
      </x:c>
    </x:row>
    <x:row r="613">
      <x:c r="A613" s="15" t="str">
        <x:v>Central</x:v>
      </x:c>
      <x:c r="B613" s="15" t="n">
        <x:v>2032</x:v>
      </x:c>
      <x:c r="C613" s="15" t="str">
        <x:v>M6</x:v>
      </x:c>
      <x:c r="D613" s="15" t="str">
        <x:v>Programas comunitarios de prevención</x:v>
      </x:c>
      <x:c r="E613" s="15" t="str">
        <x:v>Recurrente</x:v>
      </x:c>
      <x:c r="F613" s="35" t="n">
        <x:f>Calendario!$G$5*Parametros!$D$39*Calendario!$G$11</x:f>
        <x:v>260.5</x:v>
      </x:c>
      <x:c r="G613" s="15" t="str">
        <x:v>€/residente</x:v>
      </x:c>
    </x:row>
    <x:row r="614">
      <x:c r="A614" s="15" t="str">
        <x:v>Central</x:v>
      </x:c>
      <x:c r="B614" s="15" t="n">
        <x:v>2032</x:v>
      </x:c>
      <x:c r="C614" s="15" t="str">
        <x:v>M6</x:v>
      </x:c>
      <x:c r="D614" s="15" t="str">
        <x:v>Vacunación y captación activa</x:v>
      </x:c>
      <x:c r="E614" s="15" t="str">
        <x:v>Recurrente</x:v>
      </x:c>
      <x:c r="F614" s="35" t="n">
        <x:f>Calendario!$G$5*Parametros!$D$40*Calendario!$G$11</x:f>
        <x:v>104.2</x:v>
      </x:c>
      <x:c r="G614" s="15" t="str">
        <x:v>€/residente</x:v>
      </x:c>
    </x:row>
    <x:row r="615">
      <x:c r="A615" s="15" t="str">
        <x:v>Central</x:v>
      </x:c>
      <x:c r="B615" s="15" t="n">
        <x:v>2032</x:v>
      </x:c>
      <x:c r="C615" s="15" t="str">
        <x:v>M6</x:v>
      </x:c>
      <x:c r="D615" s="15" t="str">
        <x:v>Escuela, comunidad y clima</x:v>
      </x:c>
      <x:c r="E615" s="15" t="str">
        <x:v>Recurrente</x:v>
      </x:c>
      <x:c r="F615" s="35" t="n">
        <x:f>Parametros!$D$64*Parametros!$D$41/1000000*Calendario!$G$11</x:f>
        <x:v>65.13</x:v>
      </x:c>
      <x:c r="G615" s="15" t="str">
        <x:v>€/centro AP</x:v>
      </x:c>
    </x:row>
    <x:row r="616">
      <x:c r="A616" s="15" t="str">
        <x:v>Central</x:v>
      </x:c>
      <x:c r="B616" s="15" t="n">
        <x:v>2032</x:v>
      </x:c>
      <x:c r="C616" s="15" t="str">
        <x:v>M6</x:v>
      </x:c>
      <x:c r="D616" s="15" t="str">
        <x:v>Evaluación y cribados</x:v>
      </x:c>
      <x:c r="E616" s="15" t="str">
        <x:v>Recurrente</x:v>
      </x:c>
      <x:c r="F616" s="35" t="n">
        <x:f>Parametros!$D$42*Calendario!$G$11</x:f>
        <x:v>50</x:v>
      </x:c>
      <x:c r="G616" s="15" t="str">
        <x:v>No duplica ampliación de mama ya aprobada</x:v>
      </x:c>
    </x:row>
    <x:row r="617">
      <x:c r="A617" s="15" t="str">
        <x:v>Central</x:v>
      </x:c>
      <x:c r="B617" s="15" t="n">
        <x:v>2032</x:v>
      </x:c>
      <x:c r="C617" s="15" t="str">
        <x:v>M6</x:v>
      </x:c>
      <x:c r="D617" s="15" t="str">
        <x:v>Descuento programas solapados</x:v>
      </x:c>
      <x:c r="E617" s="15" t="str">
        <x:v>Deducción</x:v>
      </x:c>
      <x:c r="F617" s="35" t="n">
        <x:f>-Parametros!$D$43*Calendario!$G$11</x:f>
        <x:v>-25</x:v>
      </x:c>
      <x:c r="G617" s="15" t="str">
        <x:v>Programas ya financiados</x:v>
      </x:c>
    </x:row>
    <x:row r="618">
      <x:c r="A618" s="15" t="str">
        <x:v>Central</x:v>
      </x:c>
      <x:c r="B618" s="15" t="n">
        <x:v>2032</x:v>
      </x:c>
      <x:c r="C618" s="15" t="str">
        <x:v>M7</x:v>
      </x:c>
      <x:c r="D618" s="15" t="str">
        <x:v>Cobertura bucodental adicional</x:v>
      </x:c>
      <x:c r="E618" s="15" t="str">
        <x:v>Recurrente</x:v>
      </x:c>
      <x:c r="F618" s="35" t="n">
        <x:f>((Calendario!$G$5*1000000)*0.135*MAX(0,Parametros!$D$44-0.304)+(Calendario!$G$5*1000000)*0.22*MAX(0,Parametros!$D$45-0.03)+350000*MAX(0,Parametros!$D$46-0.25)+1000000*MAX(0,Parametros!$D$47-0.20))*Parametros!$D$48/1000000*Calendario!$G$12</x:f>
        <x:v>420.63635999999997</x:v>
      </x:c>
      <x:c r="G618" s="15" t="str">
        <x:v>Solo cobertura sobre la línea base 2026; no suma otra vez los 60,058 M€</x:v>
      </x:c>
    </x:row>
    <x:row r="619">
      <x:c r="A619" s="15" t="str">
        <x:v>Central</x:v>
      </x:c>
      <x:c r="B619" s="15" t="n">
        <x:v>2032</x:v>
      </x:c>
      <x:c r="C619" s="15" t="str">
        <x:v>M7</x:v>
      </x:c>
      <x:c r="D619" s="15" t="str">
        <x:v>Unidades móviles - operación</x:v>
      </x:c>
      <x:c r="E619" s="15" t="str">
        <x:v>Recurrente</x:v>
      </x:c>
      <x:c r="F619" s="35" t="n">
        <x:f>Parametros!$D$49*300000/1000000*Calendario!$G$12</x:f>
        <x:v>30</x:v>
      </x:c>
      <x:c r="G619" s="15" t="str">
        <x:v>300.000 €/unidad/año</x:v>
      </x:c>
    </x:row>
    <x:row r="620">
      <x:c r="A620" s="15" t="str">
        <x:v>Central</x:v>
      </x:c>
      <x:c r="B620" s="15" t="n">
        <x:v>2032</x:v>
      </x:c>
      <x:c r="C620" s="15" t="str">
        <x:v>M7</x:v>
      </x:c>
      <x:c r="D620" s="15" t="str">
        <x:v>Unidades móviles - inversión</x:v>
      </x:c>
      <x:c r="E620" s="15" t="str">
        <x:v>Temporal</x:v>
      </x:c>
      <x:c r="F620" s="35" t="n">
        <x:f>0</x:f>
        <x:v>0</x:v>
      </x:c>
      <x:c r="G620" s="15" t="str">
        <x:v>250.000 €/unidad; 2027–2030</x:v>
      </x:c>
    </x:row>
    <x:row r="621">
      <x:c r="A621" s="15" t="str">
        <x:v>Central</x:v>
      </x:c>
      <x:c r="B621" s="15" t="n">
        <x:v>2032</x:v>
      </x:c>
      <x:c r="C621" s="15" t="str">
        <x:v>M7</x:v>
      </x:c>
      <x:c r="D621" s="15" t="str">
        <x:v>Transporte sanitario y ayudas</x:v>
      </x:c>
      <x:c r="E621" s="15" t="str">
        <x:v>Recurrente</x:v>
      </x:c>
      <x:c r="F621" s="35" t="n">
        <x:f>Parametros!$D$50*250/1000000*Calendario!$G$12</x:f>
        <x:v>25</x:v>
      </x:c>
      <x:c r="G621" s="15" t="str">
        <x:v>250 €/ayuda</x:v>
      </x:c>
    </x:row>
    <x:row r="622">
      <x:c r="A622" s="15" t="str">
        <x:v>Central</x:v>
      </x:c>
      <x:c r="B622" s="15" t="n">
        <x:v>2032</x:v>
      </x:c>
      <x:c r="C622" s="15" t="str">
        <x:v>M7</x:v>
      </x:c>
      <x:c r="D622" s="15" t="str">
        <x:v>Redes territoriales compartidas</x:v>
      </x:c>
      <x:c r="E622" s="15" t="str">
        <x:v>Recurrente</x:v>
      </x:c>
      <x:c r="F622" s="35" t="n">
        <x:f>Parametros!$D$51*Calendario!$G$12</x:f>
        <x:v>90</x:v>
      </x:c>
      <x:c r="G622" s="15" t="str">
        <x:v>18 territorios; editable</x:v>
      </x:c>
    </x:row>
    <x:row r="623">
      <x:c r="A623" s="15" t="str">
        <x:v>Central</x:v>
      </x:c>
      <x:c r="B623" s="15" t="n">
        <x:v>2032</x:v>
      </x:c>
      <x:c r="C623" s="15" t="str">
        <x:v>M7</x:v>
      </x:c>
      <x:c r="D623" s="15" t="str">
        <x:v>Fondo de cohesión ajustado</x:v>
      </x:c>
      <x:c r="E623" s="15" t="str">
        <x:v>Recurrente</x:v>
      </x:c>
      <x:c r="F623" s="35" t="n">
        <x:f>Parametros!$D$52*Calendario!$G$12</x:f>
        <x:v>150</x:v>
      </x:c>
      <x:c r="G623" s="15" t="str">
        <x:v>Envejecimiento, dispersión e insularidad</x:v>
      </x:c>
    </x:row>
    <x:row r="624">
      <x:c r="A624" s="15" t="str">
        <x:v>Central</x:v>
      </x:c>
      <x:c r="B624" s="15" t="n">
        <x:v>2032</x:v>
      </x:c>
      <x:c r="C624" s="15" t="str">
        <x:v>M7</x:v>
      </x:c>
      <x:c r="D624" s="15" t="str">
        <x:v>Evaluación de ampliación óptica</x:v>
      </x:c>
      <x:c r="E624" s="15" t="str">
        <x:v>Recurrente</x:v>
      </x:c>
      <x:c r="F624" s="35" t="n">
        <x:f>Parametros!$D$53*Calendario!$G$12</x:f>
        <x:v>5</x:v>
      </x:c>
      <x:c r="G624" s="15" t="str">
        <x:v>Plan Veo vigente queda en el escenario base</x:v>
      </x:c>
    </x:row>
    <x:row r="625">
      <x:c r="A625" s="15" t="str">
        <x:v>Central</x:v>
      </x:c>
      <x:c r="B625" s="15" t="n">
        <x:v>2032</x:v>
      </x:c>
      <x:c r="C625" s="15" t="str">
        <x:v>M8</x:v>
      </x:c>
      <x:c r="D625" s="15" t="str">
        <x:v>Interoperabilidad y acceso - inversión</x:v>
      </x:c>
      <x:c r="E625" s="15" t="str">
        <x:v>Temporal</x:v>
      </x:c>
      <x:c r="F625" s="35" t="n">
        <x:f>0</x:f>
        <x:v>0</x:v>
      </x:c>
      <x:c r="G625" s="15" t="str">
        <x:v>Centros AP + hospitales + plataforma; 2027–2030</x:v>
      </x:c>
    </x:row>
    <x:row r="626">
      <x:c r="A626" s="15" t="str">
        <x:v>Central</x:v>
      </x:c>
      <x:c r="B626" s="15" t="n">
        <x:v>2032</x:v>
      </x:c>
      <x:c r="C626" s="15" t="str">
        <x:v>M8</x:v>
      </x:c>
      <x:c r="D626" s="15" t="str">
        <x:v>Operación, seguridad y mantenimiento</x:v>
      </x:c>
      <x:c r="E626" s="15" t="str">
        <x:v>Recurrente</x:v>
      </x:c>
      <x:c r="F626" s="35" t="n">
        <x:f>((Parametros!$D$64*Parametros!$D$54+Parametros!$D$65*Parametros!$D$55)/1000000+Parametros!$D$56)*Parametros!$D$57</x:f>
        <x:v>118.904</x:v>
      </x:c>
      <x:c r="G626" s="15" t="str">
        <x:v>Porcentaje anual de inversión</x:v>
      </x:c>
    </x:row>
    <x:row r="627">
      <x:c r="A627" s="15" t="str">
        <x:v>Central</x:v>
      </x:c>
      <x:c r="B627" s="15" t="n">
        <x:v>2032</x:v>
      </x:c>
      <x:c r="C627" s="15" t="str">
        <x:v>M8</x:v>
      </x:c>
      <x:c r="D627" s="15" t="str">
        <x:v>Canal no digital</x:v>
      </x:c>
      <x:c r="E627" s="15" t="str">
        <x:v>Recurrente</x:v>
      </x:c>
      <x:c r="F627" s="35" t="n">
        <x:f>Parametros!$D$58*(Parametros!$D$74*Parametros!$D$66)/1000000*Calendario!$G$13</x:f>
        <x:v>12.942496079999998</x:v>
      </x:c>
      <x:c r="G627" s="15" t="str">
        <x:v>FTE de apoyo presencial/telefónico</x:v>
      </x:c>
    </x:row>
    <x:row r="628">
      <x:c r="A628" s="15" t="str">
        <x:v>Central</x:v>
      </x:c>
      <x:c r="B628" s="15" t="n">
        <x:v>2032</x:v>
      </x:c>
      <x:c r="C628" s="15" t="str">
        <x:v>M8</x:v>
      </x:c>
      <x:c r="D628" s="15" t="str">
        <x:v>Registro IA, auditorías y cuadro público</x:v>
      </x:c>
      <x:c r="E628" s="15" t="str">
        <x:v>Recurrente</x:v>
      </x:c>
      <x:c r="F628" s="35" t="n">
        <x:f>Parametros!$D$59*Calendario!$G$13</x:f>
        <x:v>25</x:v>
      </x:c>
      <x:c r="G628" s="15" t="str">
        <x:v>Gobernanza nacional y auditoría independiente</x:v>
      </x:c>
    </x:row>
    <x:row r="629">
      <x:c r="A629" s="15" t="str">
        <x:v>Central</x:v>
      </x:c>
      <x:c r="B629" s="15" t="n">
        <x:v>2033</x:v>
      </x:c>
      <x:c r="C629" s="15" t="str">
        <x:v>M1</x:v>
      </x:c>
      <x:c r="D629" s="15" t="str">
        <x:v>Personal multiprofesional</x:v>
      </x:c>
      <x:c r="E629" s="15" t="str">
        <x:v>Recurrente</x:v>
      </x:c>
      <x:c r="F629" s="35" t="n">
        <x:f>Calendario!$H$6*(Calendario!$H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H$5*10*Parametros!$D$6)*((Parametros!$D$72*Parametros!$D$66)+0.5*(Parametros!$D$75*Parametros!$D$66)+0.5*(Parametros!$D$73*Parametros!$D$66)))/1000000</x:f>
        <x:v>464.50005778499093</x:v>
      </x:c>
      <x:c r="G629" s="15" t="str">
        <x:v>SIAP 2024 + retribuciones 2026 + cupos editables</x:v>
      </x:c>
    </x:row>
    <x:row r="630">
      <x:c r="A630" s="15" t="str">
        <x:v>Central</x:v>
      </x:c>
      <x:c r="B630" s="15" t="n">
        <x:v>2033</x:v>
      </x:c>
      <x:c r="C630" s="15" t="str">
        <x:v>M1</x:v>
      </x:c>
      <x:c r="D630" s="15" t="str">
        <x:v>Diagnóstico y actividad</x:v>
      </x:c>
      <x:c r="E630" s="15" t="str">
        <x:v>Recurrente</x:v>
      </x:c>
      <x:c r="F630" s="35" t="n">
        <x:f>Calendario!$H$6*Calendario!$H$5*Parametros!$D$7</x:f>
        <x:v>262</x:v>
      </x:c>
      <x:c r="G630" s="15" t="str">
        <x:v>Hipótesis por residente</x:v>
      </x:c>
    </x:row>
    <x:row r="631">
      <x:c r="A631" s="15" t="str">
        <x:v>Central</x:v>
      </x:c>
      <x:c r="B631" s="15" t="n">
        <x:v>2033</x:v>
      </x:c>
      <x:c r="C631" s="15" t="str">
        <x:v>M1</x:v>
      </x:c>
      <x:c r="D631" s="15" t="str">
        <x:v>Espacios y equipos</x:v>
      </x:c>
      <x:c r="E631" s="15" t="str">
        <x:v>Temporal</x:v>
      </x:c>
      <x:c r="F631" s="35" t="n">
        <x:f>0</x:f>
        <x:v>0</x:v>
      </x:c>
      <x:c r="G631" s="15" t="str">
        <x:v>30.000 € por FTE incremental; 2027–2030</x:v>
      </x:c>
    </x:row>
    <x:row r="632">
      <x:c r="A632" s="15" t="str">
        <x:v>Central</x:v>
      </x:c>
      <x:c r="B632" s="15" t="n">
        <x:v>2033</x:v>
      </x:c>
      <x:c r="C632" s="15" t="str">
        <x:v>M1</x:v>
      </x:c>
      <x:c r="D632" s="15" t="str">
        <x:v>Mantenimiento</x:v>
      </x:c>
      <x:c r="E632" s="15" t="str">
        <x:v>Recurrente</x:v>
      </x:c>
      <x:c r="F632" s="35" t="n">
        <x:f>((((Parametros!$D$60/Parametros!$D$5)-Parametros!$D$61)+(Parametros!$D$61+Parametros!$D$62+((Parametros!$D$60/Parametros!$D$5)-Parametros!$D$61)-Parametros!$D$63)+(((Parametros!$D$60/Parametros!$D$5)-Parametros!$D$61)*0.5)+2*(Calendario!$H$5*10*Parametros!$D$6))*30000/1000000)*0.1</x:f>
        <x:v>26.309153999999992</x:v>
      </x:c>
      <x:c r="G632" s="15" t="str">
        <x:v>10% de inversión acumulada</x:v>
      </x:c>
    </x:row>
    <x:row r="633">
      <x:c r="A633" s="15" t="str">
        <x:v>Central</x:v>
      </x:c>
      <x:c r="B633" s="15" t="n">
        <x:v>2033</x:v>
      </x:c>
      <x:c r="C633" s="15" t="str">
        <x:v>M1</x:v>
      </x:c>
      <x:c r="D633" s="15" t="str">
        <x:v>Descuento programas existentes</x:v>
      </x:c>
      <x:c r="E633" s="15" t="str">
        <x:v>Deducción</x:v>
      </x:c>
      <x:c r="F633" s="35" t="n">
        <x:f>-Parametros!$D$8*Calendario!$H$6</x:f>
        <x:v>-75</x:v>
      </x:c>
      <x:c r="G633" s="15" t="str">
        <x:v>No duplicar Plan AP 2025–2027 / transferencias 2026</x:v>
      </x:c>
    </x:row>
    <x:row r="634">
      <x:c r="A634" s="15" t="str">
        <x:v>Central</x:v>
      </x:c>
      <x:c r="B634" s="15" t="n">
        <x:v>2033</x:v>
      </x:c>
      <x:c r="C634" s="15" t="str">
        <x:v>M2</x:v>
      </x:c>
      <x:c r="D634" s="15" t="str">
        <x:v>Absorción backlog 2025</x:v>
      </x:c>
      <x:c r="E634" s="15" t="str">
        <x:v>Temporal</x:v>
      </x:c>
      <x:c r="F634" s="35" t="n">
        <x:f>M2_Backlog!$I$12*Calendario!$H$14</x:f>
        <x:v>0</x:v>
      </x:c>
      <x:c r="G634" s="15" t="str">
        <x:v>SISLE dic-2025; reparto 2027–2030</x:v>
      </x:c>
    </x:row>
    <x:row r="635">
      <x:c r="A635" s="15" t="str">
        <x:v>Central</x:v>
      </x:c>
      <x:c r="B635" s="15" t="n">
        <x:v>2033</x:v>
      </x:c>
      <x:c r="C635" s="15" t="str">
        <x:v>M2</x:v>
      </x:c>
      <x:c r="D635" s="15" t="str">
        <x:v>Reserva estructural</x:v>
      </x:c>
      <x:c r="E635" s="15" t="str">
        <x:v>Recurrente</x:v>
      </x:c>
      <x:c r="F635" s="35" t="n">
        <x:f>M2_Backlog!$I$12*Parametros!$D$10*Calendario!$H$7</x:f>
        <x:v>308.01243943787915</x:v>
      </x:c>
      <x:c r="G635" s="15" t="str">
        <x:v>Hipótesis de capacidad de reserva; validar con entradas/salidas</x:v>
      </x:c>
    </x:row>
    <x:row r="636">
      <x:c r="A636" s="15" t="str">
        <x:v>Central</x:v>
      </x:c>
      <x:c r="B636" s="15" t="n">
        <x:v>2033</x:v>
      </x:c>
      <x:c r="C636" s="15" t="str">
        <x:v>M2</x:v>
      </x:c>
      <x:c r="D636" s="15" t="str">
        <x:v>Coordinación y transparencia</x:v>
      </x:c>
      <x:c r="E636" s="15" t="str">
        <x:v>Recurrente</x:v>
      </x:c>
      <x:c r="F636" s="35" t="n">
        <x:f>Parametros!$D$11*Calendario!$H$7</x:f>
        <x:v>54</x:v>
      </x:c>
      <x:c r="G636" s="15" t="str">
        <x:v>18 servicios de salud + nodo nacional</x:v>
      </x:c>
    </x:row>
    <x:row r="637">
      <x:c r="A637" s="15" t="str">
        <x:v>Central</x:v>
      </x:c>
      <x:c r="B637" s="15" t="n">
        <x:v>2033</x:v>
      </x:c>
      <x:c r="C637" s="15" t="str">
        <x:v>M2</x:v>
      </x:c>
      <x:c r="D637" s="15" t="str">
        <x:v>Alternativa pública y desplazamientos</x:v>
      </x:c>
      <x:c r="E637" s="15" t="str">
        <x:v>Recurrente</x:v>
      </x:c>
      <x:c r="F637" s="35" t="n">
        <x:f>Parametros!$D$12*Calendario!$H$7</x:f>
        <x:v>10</x:v>
      </x:c>
      <x:c r="G637" s="15" t="str">
        <x:v>Bolsa operativa anual</x:v>
      </x:c>
    </x:row>
    <x:row r="638">
      <x:c r="A638" s="15" t="str">
        <x:v>Central</x:v>
      </x:c>
      <x:c r="B638" s="15" t="n">
        <x:v>2033</x:v>
      </x:c>
      <x:c r="C638" s="15" t="str">
        <x:v>M3</x:v>
      </x:c>
      <x:c r="D638" s="15" t="str">
        <x:v>Plazas FSE adicionales activas</x:v>
      </x:c>
      <x:c r="E638" s="15" t="str">
        <x:v>Recurrente</x:v>
      </x:c>
      <x:c r="F638" s="35" t="n">
        <x:f>((M3_Personal!$F$81+M3_Personal!$F$91+M3_Personal!$F$101+M3_Personal!$F$111)*56000+(M3_Personal!$F$121+M3_Personal!$F$131+M3_Personal!$F$141)*41000)/1000000</x:f>
        <x:v>132.2</x:v>
      </x:c>
      <x:c r="G638" s="15" t="str">
        <x:v>Residente cargado + tutor; solo plazas sobre escenario base</x:v>
      </x:c>
    </x:row>
    <x:row r="639">
      <x:c r="A639" s="15" t="str">
        <x:v>Central</x:v>
      </x:c>
      <x:c r="B639" s="15" t="n">
        <x:v>2033</x:v>
      </x:c>
      <x:c r="C639" s="15" t="str">
        <x:v>M3</x:v>
      </x:c>
      <x:c r="D639" s="15" t="str">
        <x:v>Incentivos difícil cobertura</x:v>
      </x:c>
      <x:c r="E639" s="15" t="str">
        <x:v>Recurrente</x:v>
      </x:c>
      <x:c r="F639" s="35" t="n">
        <x:f>Parametros!$D$20*Parametros!$D$21/1000000*Calendario!$H$8</x:f>
        <x:v>100</x:v>
      </x:c>
      <x:c r="G639" s="15" t="str">
        <x:v>Puestos e incentivo editables</x:v>
      </x:c>
    </x:row>
    <x:row r="640">
      <x:c r="A640" s="15" t="str">
        <x:v>Central</x:v>
      </x:c>
      <x:c r="B640" s="15" t="n">
        <x:v>2033</x:v>
      </x:c>
      <x:c r="C640" s="15" t="str">
        <x:v>M3</x:v>
      </x:c>
      <x:c r="D640" s="15" t="str">
        <x:v>Homologación y evaluación</x:v>
      </x:c>
      <x:c r="E640" s="15" t="str">
        <x:v>Recurrente</x:v>
      </x:c>
      <x:c r="F640" s="35" t="n">
        <x:f>Parametros!$D$22*Calendario!$H$8</x:f>
        <x:v>18</x:v>
      </x:c>
      <x:c r="G640" s="15" t="str">
        <x:v>Unidades de tramitación y evaluación</x:v>
      </x:c>
    </x:row>
    <x:row r="641">
      <x:c r="A641" s="15" t="str">
        <x:v>Central</x:v>
      </x:c>
      <x:c r="B641" s="15" t="n">
        <x:v>2033</x:v>
      </x:c>
      <x:c r="C641" s="15" t="str">
        <x:v>M3</x:v>
      </x:c>
      <x:c r="D641" s="15" t="str">
        <x:v>Planificación, REPS y transparencia</x:v>
      </x:c>
      <x:c r="E641" s="15" t="str">
        <x:v>Recurrente</x:v>
      </x:c>
      <x:c r="F641" s="35" t="n">
        <x:f>Parametros!$D$23*Calendario!$H$8</x:f>
        <x:v>10</x:v>
      </x:c>
      <x:c r="G641" s="15" t="str">
        <x:v>Previsiones bienales y registro</x:v>
      </x:c>
    </x:row>
    <x:row r="642">
      <x:c r="A642" s="15" t="str">
        <x:v>Central</x:v>
      </x:c>
      <x:c r="B642" s="15" t="n">
        <x:v>2033</x:v>
      </x:c>
      <x:c r="C642" s="15" t="str">
        <x:v>M4</x:v>
      </x:c>
      <x:c r="D642" s="15" t="str">
        <x:v>Red comunitaria multidisciplinar</x:v>
      </x:c>
      <x:c r="E642" s="15" t="str">
        <x:v>Recurrente</x:v>
      </x:c>
      <x:c r="F642" s="35" t="n">
        <x:f>(Calendario!$H$9*(((Calendario!$H$5*10)*(Parametros!$D$24*(Parametros!$D$69*Parametros!$D$66)+Parametros!$D$25*(Parametros!$D$68*Parametros!$D$66)+Parametros!$D$26*(Parametros!$D$71*Parametros!$D$66)+Parametros!$D$27*(Parametros!$D$73*Parametros!$D$66))/1000000)+((Calendario!$H$5*4*Parametros!$D$28)*((Parametros!$D$69*Parametros!$D$66)+0.5*(Parametros!$D$68*Parametros!$D$66)+(Parametros!$D$71*Parametros!$D$66)+0.5*(Parametros!$D$73*Parametros!$D$66))/1000000)))</x:f>
        <x:v>206.81729926546</x:v>
      </x:c>
      <x:c r="G642" s="15" t="str">
        <x:v>Módulos por población; equipo completo</x:v>
      </x:c>
    </x:row>
    <x:row r="643">
      <x:c r="A643" s="15" t="str">
        <x:v>Central</x:v>
      </x:c>
      <x:c r="B643" s="15" t="n">
        <x:v>2033</x:v>
      </x:c>
      <x:c r="C643" s="15" t="str">
        <x:v>M4</x:v>
      </x:c>
      <x:c r="D643" s="15" t="str">
        <x:v>Espacios, grupos y equipamiento</x:v>
      </x:c>
      <x:c r="E643" s="15" t="str">
        <x:v>Recurrente</x:v>
      </x:c>
      <x:c r="F643" s="35" t="n">
        <x:f>(Calendario!$H$9*(((Calendario!$H$5*10)*(Parametros!$D$24*(Parametros!$D$69*Parametros!$D$66)+Parametros!$D$25*(Parametros!$D$68*Parametros!$D$66)+Parametros!$D$26*(Parametros!$D$71*Parametros!$D$66)+Parametros!$D$27*(Parametros!$D$73*Parametros!$D$66))/1000000)+((Calendario!$H$5*4*Parametros!$D$28)*((Parametros!$D$69*Parametros!$D$66)+0.5*(Parametros!$D$68*Parametros!$D$66)+(Parametros!$D$71*Parametros!$D$66)+0.5*(Parametros!$D$73*Parametros!$D$66))/1000000)))*Parametros!$D$30</x:f>
        <x:v>31.022594889819</x:v>
      </x:c>
      <x:c r="G643" s="15" t="str">
        <x:v>Porcentaje de personal</x:v>
      </x:c>
    </x:row>
    <x:row r="644">
      <x:c r="A644" s="15" t="str">
        <x:v>Central</x:v>
      </x:c>
      <x:c r="B644" s="15" t="n">
        <x:v>2033</x:v>
      </x:c>
      <x:c r="C644" s="15" t="str">
        <x:v>M4</x:v>
      </x:c>
      <x:c r="D644" s="15" t="str">
        <x:v>Crisis, infancia, adicciones y continuidad</x:v>
      </x:c>
      <x:c r="E644" s="15" t="str">
        <x:v>Recurrente</x:v>
      </x:c>
      <x:c r="F644" s="35" t="n">
        <x:f>Parametros!$D$29*Calendario!$H$9</x:f>
        <x:v>75</x:v>
      </x:c>
      <x:c r="G644" s="15" t="str">
        <x:v>Bolsa programática anual</x:v>
      </x:c>
    </x:row>
    <x:row r="645">
      <x:c r="A645" s="15" t="str">
        <x:v>Central</x:v>
      </x:c>
      <x:c r="B645" s="15" t="n">
        <x:v>2033</x:v>
      </x:c>
      <x:c r="C645" s="15" t="str">
        <x:v>M4</x:v>
      </x:c>
      <x:c r="D645" s="15" t="str">
        <x:v>Descuento Plan Salud Mental vigente</x:v>
      </x:c>
      <x:c r="E645" s="15" t="str">
        <x:v>Deducción</x:v>
      </x:c>
      <x:c r="F645" s="35" t="n">
        <x:f>-39*Calendario!$H$9</x:f>
        <x:v>-39</x:v>
      </x:c>
      <x:c r="G645" s="15" t="str">
        <x:v>Plan de Acción 2025–2027: 39 M€/año consolidados</x:v>
      </x:c>
    </x:row>
    <x:row r="646">
      <x:c r="A646" s="15" t="str">
        <x:v>Central</x:v>
      </x:c>
      <x:c r="B646" s="15" t="n">
        <x:v>2033</x:v>
      </x:c>
      <x:c r="C646" s="15" t="str">
        <x:v>M5</x:v>
      </x:c>
      <x:c r="D646" s="15" t="str">
        <x:v>Equipos de atención en casa</x:v>
      </x:c>
      <x:c r="E646" s="15" t="str">
        <x:v>Recurrente</x:v>
      </x:c>
      <x:c r="F646" s="35" t="n">
        <x:f>(Calendario!$H$5*10*Parametros!$D$31)*(0.5*(Parametros!$D$76*Parametros!$D$66)+1.5*(Parametros!$D$70*Parametros!$D$66)+0.5*(Parametros!$D$72*Parametros!$D$66)+0.5*(Parametros!$D$73*Parametros!$D$66)+0.5*(Parametros!$D$74*Parametros!$D$66))/1000000*Calendario!$H$10</x:f>
        <x:v>92.72080062719999</x:v>
      </x:c>
      <x:c r="G646" s="15" t="str">
        <x:v>Módulos por 100.000 habitantes</x:v>
      </x:c>
    </x:row>
    <x:row r="647">
      <x:c r="A647" s="15" t="str">
        <x:v>Central</x:v>
      </x:c>
      <x:c r="B647" s="15" t="n">
        <x:v>2033</x:v>
      </x:c>
      <x:c r="C647" s="15" t="str">
        <x:v>M5</x:v>
      </x:c>
      <x:c r="D647" s="15" t="str">
        <x:v>Telemonitorización con alternativa</x:v>
      </x:c>
      <x:c r="E647" s="15" t="str">
        <x:v>Recurrente</x:v>
      </x:c>
      <x:c r="F647" s="35" t="n">
        <x:f>Calendario!$H$5*1000000*Parametros!$D$32*Parametros!$D$33/1000000*Calendario!$H$10</x:f>
        <x:v>157.2</x:v>
      </x:c>
      <x:c r="G647" s="15" t="str">
        <x:v>Población cubierta × coste anual</x:v>
      </x:c>
    </x:row>
    <x:row r="648">
      <x:c r="A648" s="15" t="str">
        <x:v>Central</x:v>
      </x:c>
      <x:c r="B648" s="15" t="n">
        <x:v>2033</x:v>
      </x:c>
      <x:c r="C648" s="15" t="str">
        <x:v>M5</x:v>
      </x:c>
      <x:c r="D648" s="15" t="str">
        <x:v>Plan único y coordinación</x:v>
      </x:c>
      <x:c r="E648" s="15" t="str">
        <x:v>Recurrente</x:v>
      </x:c>
      <x:c r="F648" s="35" t="n">
        <x:f>Parametros!$D$64*Parametros!$D$34/1000000*Calendario!$H$10</x:f>
        <x:v>65.13</x:v>
      </x:c>
      <x:c r="G648" s="15" t="str">
        <x:v>13.026 centros y consultorios AP</x:v>
      </x:c>
    </x:row>
    <x:row r="649">
      <x:c r="A649" s="15" t="str">
        <x:v>Central</x:v>
      </x:c>
      <x:c r="B649" s="15" t="n">
        <x:v>2033</x:v>
      </x:c>
      <x:c r="C649" s="15" t="str">
        <x:v>M5</x:v>
      </x:c>
      <x:c r="D649" s="15" t="str">
        <x:v>Apoyo y respiro a cuidadores</x:v>
      </x:c>
      <x:c r="E649" s="15" t="str">
        <x:v>Recurrente</x:v>
      </x:c>
      <x:c r="F649" s="35" t="n">
        <x:f>Parametros!$D$35*Parametros!$D$36/1000000*Calendario!$H$10</x:f>
        <x:v>50</x:v>
      </x:c>
      <x:c r="G649" s="15" t="str">
        <x:v>Episodios anuales</x:v>
      </x:c>
    </x:row>
    <x:row r="650">
      <x:c r="A650" s="15" t="str">
        <x:v>Central</x:v>
      </x:c>
      <x:c r="B650" s="15" t="n">
        <x:v>2033</x:v>
      </x:c>
      <x:c r="C650" s="15" t="str">
        <x:v>M5</x:v>
      </x:c>
      <x:c r="D650" s="15" t="str">
        <x:v>Completar equipos paliativos</x:v>
      </x:c>
      <x:c r="E650" s="15" t="str">
        <x:v>Recurrente</x:v>
      </x:c>
      <x:c r="F650" s="35" t="n">
        <x:f>Parametros!$D$37*0.5*((Parametros!$D$69*Parametros!$D$66)+(Parametros!$D$73*Parametros!$D$66))/1000000*Calendario!$H$10</x:f>
        <x:v>7.7080144812</x:v>
      </x:c>
      <x:c r="G650" s="15" t="str">
        <x:v>Brecha frente a equipos completos; hipótesis editable</x:v>
      </x:c>
    </x:row>
    <x:row r="651">
      <x:c r="A651" s="15" t="str">
        <x:v>Central</x:v>
      </x:c>
      <x:c r="B651" s="15" t="n">
        <x:v>2033</x:v>
      </x:c>
      <x:c r="C651" s="15" t="str">
        <x:v>M6</x:v>
      </x:c>
      <x:c r="D651" s="15" t="str">
        <x:v>Equipos territoriales de salud pública</x:v>
      </x:c>
      <x:c r="E651" s="15" t="str">
        <x:v>Recurrente</x:v>
      </x:c>
      <x:c r="F651" s="35" t="n">
        <x:f>(Calendario!$H$5*10*Parametros!$D$38)*((Parametros!$D$75*Parametros!$D$66)+(Parametros!$D$70*Parametros!$D$66)+(Parametros!$D$74*Parametros!$D$66))/1000000*Calendario!$H$11</x:f>
        <x:v>79.50292478360002</x:v>
      </x:c>
      <x:c r="G651" s="15" t="str">
        <x:v>Módulo: técnico + enfermería + datos/administración</x:v>
      </x:c>
    </x:row>
    <x:row r="652">
      <x:c r="A652" s="15" t="str">
        <x:v>Central</x:v>
      </x:c>
      <x:c r="B652" s="15" t="n">
        <x:v>2033</x:v>
      </x:c>
      <x:c r="C652" s="15" t="str">
        <x:v>M6</x:v>
      </x:c>
      <x:c r="D652" s="15" t="str">
        <x:v>Programas comunitarios de prevención</x:v>
      </x:c>
      <x:c r="E652" s="15" t="str">
        <x:v>Recurrente</x:v>
      </x:c>
      <x:c r="F652" s="35" t="n">
        <x:f>Calendario!$H$5*Parametros!$D$39*Calendario!$H$11</x:f>
        <x:v>262</x:v>
      </x:c>
      <x:c r="G652" s="15" t="str">
        <x:v>€/residente</x:v>
      </x:c>
    </x:row>
    <x:row r="653">
      <x:c r="A653" s="15" t="str">
        <x:v>Central</x:v>
      </x:c>
      <x:c r="B653" s="15" t="n">
        <x:v>2033</x:v>
      </x:c>
      <x:c r="C653" s="15" t="str">
        <x:v>M6</x:v>
      </x:c>
      <x:c r="D653" s="15" t="str">
        <x:v>Vacunación y captación activa</x:v>
      </x:c>
      <x:c r="E653" s="15" t="str">
        <x:v>Recurrente</x:v>
      </x:c>
      <x:c r="F653" s="35" t="n">
        <x:f>Calendario!$H$5*Parametros!$D$40*Calendario!$H$11</x:f>
        <x:v>104.8</x:v>
      </x:c>
      <x:c r="G653" s="15" t="str">
        <x:v>€/residente</x:v>
      </x:c>
    </x:row>
    <x:row r="654">
      <x:c r="A654" s="15" t="str">
        <x:v>Central</x:v>
      </x:c>
      <x:c r="B654" s="15" t="n">
        <x:v>2033</x:v>
      </x:c>
      <x:c r="C654" s="15" t="str">
        <x:v>M6</x:v>
      </x:c>
      <x:c r="D654" s="15" t="str">
        <x:v>Escuela, comunidad y clima</x:v>
      </x:c>
      <x:c r="E654" s="15" t="str">
        <x:v>Recurrente</x:v>
      </x:c>
      <x:c r="F654" s="35" t="n">
        <x:f>Parametros!$D$64*Parametros!$D$41/1000000*Calendario!$H$11</x:f>
        <x:v>65.13</x:v>
      </x:c>
      <x:c r="G654" s="15" t="str">
        <x:v>€/centro AP</x:v>
      </x:c>
    </x:row>
    <x:row r="655">
      <x:c r="A655" s="15" t="str">
        <x:v>Central</x:v>
      </x:c>
      <x:c r="B655" s="15" t="n">
        <x:v>2033</x:v>
      </x:c>
      <x:c r="C655" s="15" t="str">
        <x:v>M6</x:v>
      </x:c>
      <x:c r="D655" s="15" t="str">
        <x:v>Evaluación y cribados</x:v>
      </x:c>
      <x:c r="E655" s="15" t="str">
        <x:v>Recurrente</x:v>
      </x:c>
      <x:c r="F655" s="35" t="n">
        <x:f>Parametros!$D$42*Calendario!$H$11</x:f>
        <x:v>50</x:v>
      </x:c>
      <x:c r="G655" s="15" t="str">
        <x:v>No duplica ampliación de mama ya aprobada</x:v>
      </x:c>
    </x:row>
    <x:row r="656">
      <x:c r="A656" s="15" t="str">
        <x:v>Central</x:v>
      </x:c>
      <x:c r="B656" s="15" t="n">
        <x:v>2033</x:v>
      </x:c>
      <x:c r="C656" s="15" t="str">
        <x:v>M6</x:v>
      </x:c>
      <x:c r="D656" s="15" t="str">
        <x:v>Descuento programas solapados</x:v>
      </x:c>
      <x:c r="E656" s="15" t="str">
        <x:v>Deducción</x:v>
      </x:c>
      <x:c r="F656" s="35" t="n">
        <x:f>-Parametros!$D$43*Calendario!$H$11</x:f>
        <x:v>-25</x:v>
      </x:c>
      <x:c r="G656" s="15" t="str">
        <x:v>Programas ya financiados</x:v>
      </x:c>
    </x:row>
    <x:row r="657">
      <x:c r="A657" s="15" t="str">
        <x:v>Central</x:v>
      </x:c>
      <x:c r="B657" s="15" t="n">
        <x:v>2033</x:v>
      </x:c>
      <x:c r="C657" s="15" t="str">
        <x:v>M7</x:v>
      </x:c>
      <x:c r="D657" s="15" t="str">
        <x:v>Cobertura bucodental adicional</x:v>
      </x:c>
      <x:c r="E657" s="15" t="str">
        <x:v>Recurrente</x:v>
      </x:c>
      <x:c r="F657" s="35" t="n">
        <x:f>((Calendario!$H$5*1000000)*0.135*MAX(0,Parametros!$D$44-0.304)+(Calendario!$H$5*1000000)*0.22*MAX(0,Parametros!$D$45-0.03)+350000*MAX(0,Parametros!$D$46-0.25)+1000000*MAX(0,Parametros!$D$47-0.20))*Parametros!$D$48/1000000*Calendario!$H$12</x:f>
        <x:v>422.86583999999993</x:v>
      </x:c>
      <x:c r="G657" s="15" t="str">
        <x:v>Solo cobertura sobre la línea base 2026; no suma otra vez los 60,058 M€</x:v>
      </x:c>
    </x:row>
    <x:row r="658">
      <x:c r="A658" s="15" t="str">
        <x:v>Central</x:v>
      </x:c>
      <x:c r="B658" s="15" t="n">
        <x:v>2033</x:v>
      </x:c>
      <x:c r="C658" s="15" t="str">
        <x:v>M7</x:v>
      </x:c>
      <x:c r="D658" s="15" t="str">
        <x:v>Unidades móviles - operación</x:v>
      </x:c>
      <x:c r="E658" s="15" t="str">
        <x:v>Recurrente</x:v>
      </x:c>
      <x:c r="F658" s="35" t="n">
        <x:f>Parametros!$D$49*300000/1000000*Calendario!$H$12</x:f>
        <x:v>30</x:v>
      </x:c>
      <x:c r="G658" s="15" t="str">
        <x:v>300.000 €/unidad/año</x:v>
      </x:c>
    </x:row>
    <x:row r="659">
      <x:c r="A659" s="15" t="str">
        <x:v>Central</x:v>
      </x:c>
      <x:c r="B659" s="15" t="n">
        <x:v>2033</x:v>
      </x:c>
      <x:c r="C659" s="15" t="str">
        <x:v>M7</x:v>
      </x:c>
      <x:c r="D659" s="15" t="str">
        <x:v>Unidades móviles - inversión</x:v>
      </x:c>
      <x:c r="E659" s="15" t="str">
        <x:v>Temporal</x:v>
      </x:c>
      <x:c r="F659" s="35" t="n">
        <x:f>0</x:f>
        <x:v>0</x:v>
      </x:c>
      <x:c r="G659" s="15" t="str">
        <x:v>250.000 €/unidad; 2027–2030</x:v>
      </x:c>
    </x:row>
    <x:row r="660">
      <x:c r="A660" s="15" t="str">
        <x:v>Central</x:v>
      </x:c>
      <x:c r="B660" s="15" t="n">
        <x:v>2033</x:v>
      </x:c>
      <x:c r="C660" s="15" t="str">
        <x:v>M7</x:v>
      </x:c>
      <x:c r="D660" s="15" t="str">
        <x:v>Transporte sanitario y ayudas</x:v>
      </x:c>
      <x:c r="E660" s="15" t="str">
        <x:v>Recurrente</x:v>
      </x:c>
      <x:c r="F660" s="35" t="n">
        <x:f>Parametros!$D$50*250/1000000*Calendario!$H$12</x:f>
        <x:v>25</x:v>
      </x:c>
      <x:c r="G660" s="15" t="str">
        <x:v>250 €/ayuda</x:v>
      </x:c>
    </x:row>
    <x:row r="661">
      <x:c r="A661" s="15" t="str">
        <x:v>Central</x:v>
      </x:c>
      <x:c r="B661" s="15" t="n">
        <x:v>2033</x:v>
      </x:c>
      <x:c r="C661" s="15" t="str">
        <x:v>M7</x:v>
      </x:c>
      <x:c r="D661" s="15" t="str">
        <x:v>Redes territoriales compartidas</x:v>
      </x:c>
      <x:c r="E661" s="15" t="str">
        <x:v>Recurrente</x:v>
      </x:c>
      <x:c r="F661" s="35" t="n">
        <x:f>Parametros!$D$51*Calendario!$H$12</x:f>
        <x:v>90</x:v>
      </x:c>
      <x:c r="G661" s="15" t="str">
        <x:v>18 territorios; editable</x:v>
      </x:c>
    </x:row>
    <x:row r="662">
      <x:c r="A662" s="15" t="str">
        <x:v>Central</x:v>
      </x:c>
      <x:c r="B662" s="15" t="n">
        <x:v>2033</x:v>
      </x:c>
      <x:c r="C662" s="15" t="str">
        <x:v>M7</x:v>
      </x:c>
      <x:c r="D662" s="15" t="str">
        <x:v>Fondo de cohesión ajustado</x:v>
      </x:c>
      <x:c r="E662" s="15" t="str">
        <x:v>Recurrente</x:v>
      </x:c>
      <x:c r="F662" s="35" t="n">
        <x:f>Parametros!$D$52*Calendario!$H$12</x:f>
        <x:v>150</x:v>
      </x:c>
      <x:c r="G662" s="15" t="str">
        <x:v>Envejecimiento, dispersión e insularidad</x:v>
      </x:c>
    </x:row>
    <x:row r="663">
      <x:c r="A663" s="15" t="str">
        <x:v>Central</x:v>
      </x:c>
      <x:c r="B663" s="15" t="n">
        <x:v>2033</x:v>
      </x:c>
      <x:c r="C663" s="15" t="str">
        <x:v>M7</x:v>
      </x:c>
      <x:c r="D663" s="15" t="str">
        <x:v>Evaluación de ampliación óptica</x:v>
      </x:c>
      <x:c r="E663" s="15" t="str">
        <x:v>Recurrente</x:v>
      </x:c>
      <x:c r="F663" s="35" t="n">
        <x:f>Parametros!$D$53*Calendario!$H$12</x:f>
        <x:v>5</x:v>
      </x:c>
      <x:c r="G663" s="15" t="str">
        <x:v>Plan Veo vigente queda en el escenario base</x:v>
      </x:c>
    </x:row>
    <x:row r="664">
      <x:c r="A664" s="15" t="str">
        <x:v>Central</x:v>
      </x:c>
      <x:c r="B664" s="15" t="n">
        <x:v>2033</x:v>
      </x:c>
      <x:c r="C664" s="15" t="str">
        <x:v>M8</x:v>
      </x:c>
      <x:c r="D664" s="15" t="str">
        <x:v>Interoperabilidad y acceso - inversión</x:v>
      </x:c>
      <x:c r="E664" s="15" t="str">
        <x:v>Temporal</x:v>
      </x:c>
      <x:c r="F664" s="35" t="n">
        <x:f>0</x:f>
        <x:v>0</x:v>
      </x:c>
      <x:c r="G664" s="15" t="str">
        <x:v>Centros AP + hospitales + plataforma; 2027–2030</x:v>
      </x:c>
    </x:row>
    <x:row r="665">
      <x:c r="A665" s="15" t="str">
        <x:v>Central</x:v>
      </x:c>
      <x:c r="B665" s="15" t="n">
        <x:v>2033</x:v>
      </x:c>
      <x:c r="C665" s="15" t="str">
        <x:v>M8</x:v>
      </x:c>
      <x:c r="D665" s="15" t="str">
        <x:v>Operación, seguridad y mantenimiento</x:v>
      </x:c>
      <x:c r="E665" s="15" t="str">
        <x:v>Recurrente</x:v>
      </x:c>
      <x:c r="F665" s="35" t="n">
        <x:f>((Parametros!$D$64*Parametros!$D$54+Parametros!$D$65*Parametros!$D$55)/1000000+Parametros!$D$56)*Parametros!$D$57</x:f>
        <x:v>118.904</x:v>
      </x:c>
      <x:c r="G665" s="15" t="str">
        <x:v>Porcentaje anual de inversión</x:v>
      </x:c>
    </x:row>
    <x:row r="666">
      <x:c r="A666" s="15" t="str">
        <x:v>Central</x:v>
      </x:c>
      <x:c r="B666" s="15" t="n">
        <x:v>2033</x:v>
      </x:c>
      <x:c r="C666" s="15" t="str">
        <x:v>M8</x:v>
      </x:c>
      <x:c r="D666" s="15" t="str">
        <x:v>Canal no digital</x:v>
      </x:c>
      <x:c r="E666" s="15" t="str">
        <x:v>Recurrente</x:v>
      </x:c>
      <x:c r="F666" s="35" t="n">
        <x:f>Parametros!$D$58*(Parametros!$D$74*Parametros!$D$66)/1000000*Calendario!$H$13</x:f>
        <x:v>12.942496079999998</x:v>
      </x:c>
      <x:c r="G666" s="15" t="str">
        <x:v>FTE de apoyo presencial/telefónico</x:v>
      </x:c>
    </x:row>
    <x:row r="667">
      <x:c r="A667" s="15" t="str">
        <x:v>Central</x:v>
      </x:c>
      <x:c r="B667" s="15" t="n">
        <x:v>2033</x:v>
      </x:c>
      <x:c r="C667" s="15" t="str">
        <x:v>M8</x:v>
      </x:c>
      <x:c r="D667" s="15" t="str">
        <x:v>Registro IA, auditorías y cuadro público</x:v>
      </x:c>
      <x:c r="E667" s="15" t="str">
        <x:v>Recurrente</x:v>
      </x:c>
      <x:c r="F667" s="35" t="n">
        <x:f>Parametros!$D$59*Calendario!$H$13</x:f>
        <x:v>25</x:v>
      </x:c>
      <x:c r="G667" s="15" t="str">
        <x:v>Gobernanza nacional y auditoría independiente</x:v>
      </x:c>
    </x:row>
    <x:row r="668">
      <x:c r="A668" s="15" t="str">
        <x:v>Central</x:v>
      </x:c>
      <x:c r="B668" s="15" t="n">
        <x:v>2034</x:v>
      </x:c>
      <x:c r="C668" s="15" t="str">
        <x:v>M1</x:v>
      </x:c>
      <x:c r="D668" s="15" t="str">
        <x:v>Personal multiprofesional</x:v>
      </x:c>
      <x:c r="E668" s="15" t="str">
        <x:v>Recurrente</x:v>
      </x:c>
      <x:c r="F668" s="35" t="n">
        <x:f>Calendario!$I$6*(Calendario!$I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I$5*10*Parametros!$D$6)*((Parametros!$D$72*Parametros!$D$66)+0.5*(Parametros!$D$75*Parametros!$D$66)+0.5*(Parametros!$D$73*Parametros!$D$66)))/1000000</x:f>
        <x:v>467.4764352810133</x:v>
      </x:c>
      <x:c r="G668" s="15" t="str">
        <x:v>SIAP 2024 + retribuciones 2026 + cupos editables</x:v>
      </x:c>
    </x:row>
    <x:row r="669">
      <x:c r="A669" s="15" t="str">
        <x:v>Central</x:v>
      </x:c>
      <x:c r="B669" s="15" t="n">
        <x:v>2034</x:v>
      </x:c>
      <x:c r="C669" s="15" t="str">
        <x:v>M1</x:v>
      </x:c>
      <x:c r="D669" s="15" t="str">
        <x:v>Diagnóstico y actividad</x:v>
      </x:c>
      <x:c r="E669" s="15" t="str">
        <x:v>Recurrente</x:v>
      </x:c>
      <x:c r="F669" s="35" t="n">
        <x:f>Calendario!$I$6*Calendario!$I$5*Parametros!$D$7</x:f>
        <x:v>263.5</x:v>
      </x:c>
      <x:c r="G669" s="15" t="str">
        <x:v>Hipótesis por residente</x:v>
      </x:c>
    </x:row>
    <x:row r="670">
      <x:c r="A670" s="15" t="str">
        <x:v>Central</x:v>
      </x:c>
      <x:c r="B670" s="15" t="n">
        <x:v>2034</x:v>
      </x:c>
      <x:c r="C670" s="15" t="str">
        <x:v>M1</x:v>
      </x:c>
      <x:c r="D670" s="15" t="str">
        <x:v>Espacios y equipos</x:v>
      </x:c>
      <x:c r="E670" s="15" t="str">
        <x:v>Temporal</x:v>
      </x:c>
      <x:c r="F670" s="35" t="n">
        <x:f>0</x:f>
        <x:v>0</x:v>
      </x:c>
      <x:c r="G670" s="15" t="str">
        <x:v>30.000 € por FTE incremental; 2027–2030</x:v>
      </x:c>
    </x:row>
    <x:row r="671">
      <x:c r="A671" s="15" t="str">
        <x:v>Central</x:v>
      </x:c>
      <x:c r="B671" s="15" t="n">
        <x:v>2034</x:v>
      </x:c>
      <x:c r="C671" s="15" t="str">
        <x:v>M1</x:v>
      </x:c>
      <x:c r="D671" s="15" t="str">
        <x:v>Mantenimiento</x:v>
      </x:c>
      <x:c r="E671" s="15" t="str">
        <x:v>Recurrente</x:v>
      </x:c>
      <x:c r="F671" s="35" t="n">
        <x:f>((((Parametros!$D$60/Parametros!$D$5)-Parametros!$D$61)+(Parametros!$D$61+Parametros!$D$62+((Parametros!$D$60/Parametros!$D$5)-Parametros!$D$61)-Parametros!$D$63)+(((Parametros!$D$60/Parametros!$D$5)-Parametros!$D$61)*0.5)+2*(Calendario!$I$5*10*Parametros!$D$6))*30000/1000000)*0.1</x:f>
        <x:v>26.327153999999993</x:v>
      </x:c>
      <x:c r="G671" s="15" t="str">
        <x:v>10% de inversión acumulada</x:v>
      </x:c>
    </x:row>
    <x:row r="672">
      <x:c r="A672" s="15" t="str">
        <x:v>Central</x:v>
      </x:c>
      <x:c r="B672" s="15" t="n">
        <x:v>2034</x:v>
      </x:c>
      <x:c r="C672" s="15" t="str">
        <x:v>M1</x:v>
      </x:c>
      <x:c r="D672" s="15" t="str">
        <x:v>Descuento programas existentes</x:v>
      </x:c>
      <x:c r="E672" s="15" t="str">
        <x:v>Deducción</x:v>
      </x:c>
      <x:c r="F672" s="35" t="n">
        <x:f>-Parametros!$D$8*Calendario!$I$6</x:f>
        <x:v>-75</x:v>
      </x:c>
      <x:c r="G672" s="15" t="str">
        <x:v>No duplicar Plan AP 2025–2027 / transferencias 2026</x:v>
      </x:c>
    </x:row>
    <x:row r="673">
      <x:c r="A673" s="15" t="str">
        <x:v>Central</x:v>
      </x:c>
      <x:c r="B673" s="15" t="n">
        <x:v>2034</x:v>
      </x:c>
      <x:c r="C673" s="15" t="str">
        <x:v>M2</x:v>
      </x:c>
      <x:c r="D673" s="15" t="str">
        <x:v>Absorción backlog 2025</x:v>
      </x:c>
      <x:c r="E673" s="15" t="str">
        <x:v>Temporal</x:v>
      </x:c>
      <x:c r="F673" s="35" t="n">
        <x:f>M2_Backlog!$I$12*Calendario!$I$14</x:f>
        <x:v>0</x:v>
      </x:c>
      <x:c r="G673" s="15" t="str">
        <x:v>SISLE dic-2025; reparto 2027–2030</x:v>
      </x:c>
    </x:row>
    <x:row r="674">
      <x:c r="A674" s="15" t="str">
        <x:v>Central</x:v>
      </x:c>
      <x:c r="B674" s="15" t="n">
        <x:v>2034</x:v>
      </x:c>
      <x:c r="C674" s="15" t="str">
        <x:v>M2</x:v>
      </x:c>
      <x:c r="D674" s="15" t="str">
        <x:v>Reserva estructural</x:v>
      </x:c>
      <x:c r="E674" s="15" t="str">
        <x:v>Recurrente</x:v>
      </x:c>
      <x:c r="F674" s="35" t="n">
        <x:f>M2_Backlog!$I$12*Parametros!$D$10*Calendario!$I$7</x:f>
        <x:v>308.01243943787915</x:v>
      </x:c>
      <x:c r="G674" s="15" t="str">
        <x:v>Hipótesis de capacidad de reserva; validar con entradas/salidas</x:v>
      </x:c>
    </x:row>
    <x:row r="675">
      <x:c r="A675" s="15" t="str">
        <x:v>Central</x:v>
      </x:c>
      <x:c r="B675" s="15" t="n">
        <x:v>2034</x:v>
      </x:c>
      <x:c r="C675" s="15" t="str">
        <x:v>M2</x:v>
      </x:c>
      <x:c r="D675" s="15" t="str">
        <x:v>Coordinación y transparencia</x:v>
      </x:c>
      <x:c r="E675" s="15" t="str">
        <x:v>Recurrente</x:v>
      </x:c>
      <x:c r="F675" s="35" t="n">
        <x:f>Parametros!$D$11*Calendario!$I$7</x:f>
        <x:v>54</x:v>
      </x:c>
      <x:c r="G675" s="15" t="str">
        <x:v>18 servicios de salud + nodo nacional</x:v>
      </x:c>
    </x:row>
    <x:row r="676">
      <x:c r="A676" s="15" t="str">
        <x:v>Central</x:v>
      </x:c>
      <x:c r="B676" s="15" t="n">
        <x:v>2034</x:v>
      </x:c>
      <x:c r="C676" s="15" t="str">
        <x:v>M2</x:v>
      </x:c>
      <x:c r="D676" s="15" t="str">
        <x:v>Alternativa pública y desplazamientos</x:v>
      </x:c>
      <x:c r="E676" s="15" t="str">
        <x:v>Recurrente</x:v>
      </x:c>
      <x:c r="F676" s="35" t="n">
        <x:f>Parametros!$D$12*Calendario!$I$7</x:f>
        <x:v>10</x:v>
      </x:c>
      <x:c r="G676" s="15" t="str">
        <x:v>Bolsa operativa anual</x:v>
      </x:c>
    </x:row>
    <x:row r="677">
      <x:c r="A677" s="15" t="str">
        <x:v>Central</x:v>
      </x:c>
      <x:c r="B677" s="15" t="n">
        <x:v>2034</x:v>
      </x:c>
      <x:c r="C677" s="15" t="str">
        <x:v>M3</x:v>
      </x:c>
      <x:c r="D677" s="15" t="str">
        <x:v>Plazas FSE adicionales activas</x:v>
      </x:c>
      <x:c r="E677" s="15" t="str">
        <x:v>Recurrente</x:v>
      </x:c>
      <x:c r="F677" s="35" t="n">
        <x:f>((M3_Personal!$F$82+M3_Personal!$F$92+M3_Personal!$F$102+M3_Personal!$F$112)*56000+(M3_Personal!$F$122+M3_Personal!$F$132+M3_Personal!$F$142)*41000)/1000000</x:f>
        <x:v>132.2</x:v>
      </x:c>
      <x:c r="G677" s="15" t="str">
        <x:v>Residente cargado + tutor; solo plazas sobre escenario base</x:v>
      </x:c>
    </x:row>
    <x:row r="678">
      <x:c r="A678" s="15" t="str">
        <x:v>Central</x:v>
      </x:c>
      <x:c r="B678" s="15" t="n">
        <x:v>2034</x:v>
      </x:c>
      <x:c r="C678" s="15" t="str">
        <x:v>M3</x:v>
      </x:c>
      <x:c r="D678" s="15" t="str">
        <x:v>Incentivos difícil cobertura</x:v>
      </x:c>
      <x:c r="E678" s="15" t="str">
        <x:v>Recurrente</x:v>
      </x:c>
      <x:c r="F678" s="35" t="n">
        <x:f>Parametros!$D$20*Parametros!$D$21/1000000*Calendario!$I$8</x:f>
        <x:v>100</x:v>
      </x:c>
      <x:c r="G678" s="15" t="str">
        <x:v>Puestos e incentivo editables</x:v>
      </x:c>
    </x:row>
    <x:row r="679">
      <x:c r="A679" s="15" t="str">
        <x:v>Central</x:v>
      </x:c>
      <x:c r="B679" s="15" t="n">
        <x:v>2034</x:v>
      </x:c>
      <x:c r="C679" s="15" t="str">
        <x:v>M3</x:v>
      </x:c>
      <x:c r="D679" s="15" t="str">
        <x:v>Homologación y evaluación</x:v>
      </x:c>
      <x:c r="E679" s="15" t="str">
        <x:v>Recurrente</x:v>
      </x:c>
      <x:c r="F679" s="35" t="n">
        <x:f>Parametros!$D$22*Calendario!$I$8</x:f>
        <x:v>18</x:v>
      </x:c>
      <x:c r="G679" s="15" t="str">
        <x:v>Unidades de tramitación y evaluación</x:v>
      </x:c>
    </x:row>
    <x:row r="680">
      <x:c r="A680" s="15" t="str">
        <x:v>Central</x:v>
      </x:c>
      <x:c r="B680" s="15" t="n">
        <x:v>2034</x:v>
      </x:c>
      <x:c r="C680" s="15" t="str">
        <x:v>M3</x:v>
      </x:c>
      <x:c r="D680" s="15" t="str">
        <x:v>Planificación, REPS y transparencia</x:v>
      </x:c>
      <x:c r="E680" s="15" t="str">
        <x:v>Recurrente</x:v>
      </x:c>
      <x:c r="F680" s="35" t="n">
        <x:f>Parametros!$D$23*Calendario!$I$8</x:f>
        <x:v>10</x:v>
      </x:c>
      <x:c r="G680" s="15" t="str">
        <x:v>Previsiones bienales y registro</x:v>
      </x:c>
    </x:row>
    <x:row r="681">
      <x:c r="A681" s="15" t="str">
        <x:v>Central</x:v>
      </x:c>
      <x:c r="B681" s="15" t="n">
        <x:v>2034</x:v>
      </x:c>
      <x:c r="C681" s="15" t="str">
        <x:v>M4</x:v>
      </x:c>
      <x:c r="D681" s="15" t="str">
        <x:v>Red comunitaria multidisciplinar</x:v>
      </x:c>
      <x:c r="E681" s="15" t="str">
        <x:v>Recurrente</x:v>
      </x:c>
      <x:c r="F681" s="35" t="n">
        <x:f>(Calendario!$I$9*(((Calendario!$I$5*10)*(Parametros!$D$24*(Parametros!$D$69*Parametros!$D$66)+Parametros!$D$25*(Parametros!$D$68*Parametros!$D$66)+Parametros!$D$26*(Parametros!$D$71*Parametros!$D$66)+Parametros!$D$27*(Parametros!$D$73*Parametros!$D$66))/1000000)+((Calendario!$I$5*4*Parametros!$D$28)*((Parametros!$D$69*Parametros!$D$66)+0.5*(Parametros!$D$68*Parametros!$D$66)+(Parametros!$D$71*Parametros!$D$66)+0.5*(Parametros!$D$73*Parametros!$D$66))/1000000)))</x:f>
        <x:v>208.00136777270504</x:v>
      </x:c>
      <x:c r="G681" s="15" t="str">
        <x:v>Módulos por población; equipo completo</x:v>
      </x:c>
    </x:row>
    <x:row r="682">
      <x:c r="A682" s="15" t="str">
        <x:v>Central</x:v>
      </x:c>
      <x:c r="B682" s="15" t="n">
        <x:v>2034</x:v>
      </x:c>
      <x:c r="C682" s="15" t="str">
        <x:v>M4</x:v>
      </x:c>
      <x:c r="D682" s="15" t="str">
        <x:v>Espacios, grupos y equipamiento</x:v>
      </x:c>
      <x:c r="E682" s="15" t="str">
        <x:v>Recurrente</x:v>
      </x:c>
      <x:c r="F682" s="35" t="n">
        <x:f>(Calendario!$I$9*(((Calendario!$I$5*10)*(Parametros!$D$24*(Parametros!$D$69*Parametros!$D$66)+Parametros!$D$25*(Parametros!$D$68*Parametros!$D$66)+Parametros!$D$26*(Parametros!$D$71*Parametros!$D$66)+Parametros!$D$27*(Parametros!$D$73*Parametros!$D$66))/1000000)+((Calendario!$I$5*4*Parametros!$D$28)*((Parametros!$D$69*Parametros!$D$66)+0.5*(Parametros!$D$68*Parametros!$D$66)+(Parametros!$D$71*Parametros!$D$66)+0.5*(Parametros!$D$73*Parametros!$D$66))/1000000)))*Parametros!$D$30</x:f>
        <x:v>31.200205165905754</x:v>
      </x:c>
      <x:c r="G682" s="15" t="str">
        <x:v>Porcentaje de personal</x:v>
      </x:c>
    </x:row>
    <x:row r="683">
      <x:c r="A683" s="15" t="str">
        <x:v>Central</x:v>
      </x:c>
      <x:c r="B683" s="15" t="n">
        <x:v>2034</x:v>
      </x:c>
      <x:c r="C683" s="15" t="str">
        <x:v>M4</x:v>
      </x:c>
      <x:c r="D683" s="15" t="str">
        <x:v>Crisis, infancia, adicciones y continuidad</x:v>
      </x:c>
      <x:c r="E683" s="15" t="str">
        <x:v>Recurrente</x:v>
      </x:c>
      <x:c r="F683" s="35" t="n">
        <x:f>Parametros!$D$29*Calendario!$I$9</x:f>
        <x:v>75</x:v>
      </x:c>
      <x:c r="G683" s="15" t="str">
        <x:v>Bolsa programática anual</x:v>
      </x:c>
    </x:row>
    <x:row r="684">
      <x:c r="A684" s="15" t="str">
        <x:v>Central</x:v>
      </x:c>
      <x:c r="B684" s="15" t="n">
        <x:v>2034</x:v>
      </x:c>
      <x:c r="C684" s="15" t="str">
        <x:v>M4</x:v>
      </x:c>
      <x:c r="D684" s="15" t="str">
        <x:v>Descuento Plan Salud Mental vigente</x:v>
      </x:c>
      <x:c r="E684" s="15" t="str">
        <x:v>Deducción</x:v>
      </x:c>
      <x:c r="F684" s="35" t="n">
        <x:f>-39*Calendario!$I$9</x:f>
        <x:v>-39</x:v>
      </x:c>
      <x:c r="G684" s="15" t="str">
        <x:v>Plan de Acción 2025–2027: 39 M€/año consolidados</x:v>
      </x:c>
    </x:row>
    <x:row r="685">
      <x:c r="A685" s="15" t="str">
        <x:v>Central</x:v>
      </x:c>
      <x:c r="B685" s="15" t="n">
        <x:v>2034</x:v>
      </x:c>
      <x:c r="C685" s="15" t="str">
        <x:v>M5</x:v>
      </x:c>
      <x:c r="D685" s="15" t="str">
        <x:v>Equipos de atención en casa</x:v>
      </x:c>
      <x:c r="E685" s="15" t="str">
        <x:v>Recurrente</x:v>
      </x:c>
      <x:c r="F685" s="35" t="n">
        <x:f>(Calendario!$I$5*10*Parametros!$D$31)*(0.5*(Parametros!$D$76*Parametros!$D$66)+1.5*(Parametros!$D$70*Parametros!$D$66)+0.5*(Parametros!$D$72*Parametros!$D$66)+0.5*(Parametros!$D$73*Parametros!$D$66)+0.5*(Parametros!$D$74*Parametros!$D$66))/1000000*Calendario!$I$10</x:f>
        <x:v>93.2516449056</x:v>
      </x:c>
      <x:c r="G685" s="15" t="str">
        <x:v>Módulos por 100.000 habitantes</x:v>
      </x:c>
    </x:row>
    <x:row r="686">
      <x:c r="A686" s="15" t="str">
        <x:v>Central</x:v>
      </x:c>
      <x:c r="B686" s="15" t="n">
        <x:v>2034</x:v>
      </x:c>
      <x:c r="C686" s="15" t="str">
        <x:v>M5</x:v>
      </x:c>
      <x:c r="D686" s="15" t="str">
        <x:v>Telemonitorización con alternativa</x:v>
      </x:c>
      <x:c r="E686" s="15" t="str">
        <x:v>Recurrente</x:v>
      </x:c>
      <x:c r="F686" s="35" t="n">
        <x:f>Calendario!$I$5*1000000*Parametros!$D$32*Parametros!$D$33/1000000*Calendario!$I$10</x:f>
        <x:v>158.1</x:v>
      </x:c>
      <x:c r="G686" s="15" t="str">
        <x:v>Población cubierta × coste anual</x:v>
      </x:c>
    </x:row>
    <x:row r="687">
      <x:c r="A687" s="15" t="str">
        <x:v>Central</x:v>
      </x:c>
      <x:c r="B687" s="15" t="n">
        <x:v>2034</x:v>
      </x:c>
      <x:c r="C687" s="15" t="str">
        <x:v>M5</x:v>
      </x:c>
      <x:c r="D687" s="15" t="str">
        <x:v>Plan único y coordinación</x:v>
      </x:c>
      <x:c r="E687" s="15" t="str">
        <x:v>Recurrente</x:v>
      </x:c>
      <x:c r="F687" s="35" t="n">
        <x:f>Parametros!$D$64*Parametros!$D$34/1000000*Calendario!$I$10</x:f>
        <x:v>65.13</x:v>
      </x:c>
      <x:c r="G687" s="15" t="str">
        <x:v>13.026 centros y consultorios AP</x:v>
      </x:c>
    </x:row>
    <x:row r="688">
      <x:c r="A688" s="15" t="str">
        <x:v>Central</x:v>
      </x:c>
      <x:c r="B688" s="15" t="n">
        <x:v>2034</x:v>
      </x:c>
      <x:c r="C688" s="15" t="str">
        <x:v>M5</x:v>
      </x:c>
      <x:c r="D688" s="15" t="str">
        <x:v>Apoyo y respiro a cuidadores</x:v>
      </x:c>
      <x:c r="E688" s="15" t="str">
        <x:v>Recurrente</x:v>
      </x:c>
      <x:c r="F688" s="35" t="n">
        <x:f>Parametros!$D$35*Parametros!$D$36/1000000*Calendario!$I$10</x:f>
        <x:v>50</x:v>
      </x:c>
      <x:c r="G688" s="15" t="str">
        <x:v>Episodios anuales</x:v>
      </x:c>
    </x:row>
    <x:row r="689">
      <x:c r="A689" s="15" t="str">
        <x:v>Central</x:v>
      </x:c>
      <x:c r="B689" s="15" t="n">
        <x:v>2034</x:v>
      </x:c>
      <x:c r="C689" s="15" t="str">
        <x:v>M5</x:v>
      </x:c>
      <x:c r="D689" s="15" t="str">
        <x:v>Completar equipos paliativos</x:v>
      </x:c>
      <x:c r="E689" s="15" t="str">
        <x:v>Recurrente</x:v>
      </x:c>
      <x:c r="F689" s="35" t="n">
        <x:f>Parametros!$D$37*0.5*((Parametros!$D$69*Parametros!$D$66)+(Parametros!$D$73*Parametros!$D$66))/1000000*Calendario!$I$10</x:f>
        <x:v>7.7080144812</x:v>
      </x:c>
      <x:c r="G689" s="15" t="str">
        <x:v>Brecha frente a equipos completos; hipótesis editable</x:v>
      </x:c>
    </x:row>
    <x:row r="690">
      <x:c r="A690" s="15" t="str">
        <x:v>Central</x:v>
      </x:c>
      <x:c r="B690" s="15" t="n">
        <x:v>2034</x:v>
      </x:c>
      <x:c r="C690" s="15" t="str">
        <x:v>M6</x:v>
      </x:c>
      <x:c r="D690" s="15" t="str">
        <x:v>Equipos territoriales de salud pública</x:v>
      </x:c>
      <x:c r="E690" s="15" t="str">
        <x:v>Recurrente</x:v>
      </x:c>
      <x:c r="F690" s="35" t="n">
        <x:f>(Calendario!$I$5*10*Parametros!$D$38)*((Parametros!$D$75*Parametros!$D$66)+(Parametros!$D$70*Parametros!$D$66)+(Parametros!$D$74*Parametros!$D$66))/1000000*Calendario!$I$11</x:f>
        <x:v>79.95809420030001</x:v>
      </x:c>
      <x:c r="G690" s="15" t="str">
        <x:v>Módulo: técnico + enfermería + datos/administración</x:v>
      </x:c>
    </x:row>
    <x:row r="691">
      <x:c r="A691" s="15" t="str">
        <x:v>Central</x:v>
      </x:c>
      <x:c r="B691" s="15" t="n">
        <x:v>2034</x:v>
      </x:c>
      <x:c r="C691" s="15" t="str">
        <x:v>M6</x:v>
      </x:c>
      <x:c r="D691" s="15" t="str">
        <x:v>Programas comunitarios de prevención</x:v>
      </x:c>
      <x:c r="E691" s="15" t="str">
        <x:v>Recurrente</x:v>
      </x:c>
      <x:c r="F691" s="35" t="n">
        <x:f>Calendario!$I$5*Parametros!$D$39*Calendario!$I$11</x:f>
        <x:v>263.5</x:v>
      </x:c>
      <x:c r="G691" s="15" t="str">
        <x:v>€/residente</x:v>
      </x:c>
    </x:row>
    <x:row r="692">
      <x:c r="A692" s="15" t="str">
        <x:v>Central</x:v>
      </x:c>
      <x:c r="B692" s="15" t="n">
        <x:v>2034</x:v>
      </x:c>
      <x:c r="C692" s="15" t="str">
        <x:v>M6</x:v>
      </x:c>
      <x:c r="D692" s="15" t="str">
        <x:v>Vacunación y captación activa</x:v>
      </x:c>
      <x:c r="E692" s="15" t="str">
        <x:v>Recurrente</x:v>
      </x:c>
      <x:c r="F692" s="35" t="n">
        <x:f>Calendario!$I$5*Parametros!$D$40*Calendario!$I$11</x:f>
        <x:v>105.4</x:v>
      </x:c>
      <x:c r="G692" s="15" t="str">
        <x:v>€/residente</x:v>
      </x:c>
    </x:row>
    <x:row r="693">
      <x:c r="A693" s="15" t="str">
        <x:v>Central</x:v>
      </x:c>
      <x:c r="B693" s="15" t="n">
        <x:v>2034</x:v>
      </x:c>
      <x:c r="C693" s="15" t="str">
        <x:v>M6</x:v>
      </x:c>
      <x:c r="D693" s="15" t="str">
        <x:v>Escuela, comunidad y clima</x:v>
      </x:c>
      <x:c r="E693" s="15" t="str">
        <x:v>Recurrente</x:v>
      </x:c>
      <x:c r="F693" s="35" t="n">
        <x:f>Parametros!$D$64*Parametros!$D$41/1000000*Calendario!$I$11</x:f>
        <x:v>65.13</x:v>
      </x:c>
      <x:c r="G693" s="15" t="str">
        <x:v>€/centro AP</x:v>
      </x:c>
    </x:row>
    <x:row r="694">
      <x:c r="A694" s="15" t="str">
        <x:v>Central</x:v>
      </x:c>
      <x:c r="B694" s="15" t="n">
        <x:v>2034</x:v>
      </x:c>
      <x:c r="C694" s="15" t="str">
        <x:v>M6</x:v>
      </x:c>
      <x:c r="D694" s="15" t="str">
        <x:v>Evaluación y cribados</x:v>
      </x:c>
      <x:c r="E694" s="15" t="str">
        <x:v>Recurrente</x:v>
      </x:c>
      <x:c r="F694" s="35" t="n">
        <x:f>Parametros!$D$42*Calendario!$I$11</x:f>
        <x:v>50</x:v>
      </x:c>
      <x:c r="G694" s="15" t="str">
        <x:v>No duplica ampliación de mama ya aprobada</x:v>
      </x:c>
    </x:row>
    <x:row r="695">
      <x:c r="A695" s="15" t="str">
        <x:v>Central</x:v>
      </x:c>
      <x:c r="B695" s="15" t="n">
        <x:v>2034</x:v>
      </x:c>
      <x:c r="C695" s="15" t="str">
        <x:v>M6</x:v>
      </x:c>
      <x:c r="D695" s="15" t="str">
        <x:v>Descuento programas solapados</x:v>
      </x:c>
      <x:c r="E695" s="15" t="str">
        <x:v>Deducción</x:v>
      </x:c>
      <x:c r="F695" s="35" t="n">
        <x:f>-Parametros!$D$43*Calendario!$I$11</x:f>
        <x:v>-25</x:v>
      </x:c>
      <x:c r="G695" s="15" t="str">
        <x:v>Programas ya financiados</x:v>
      </x:c>
    </x:row>
    <x:row r="696">
      <x:c r="A696" s="15" t="str">
        <x:v>Central</x:v>
      </x:c>
      <x:c r="B696" s="15" t="n">
        <x:v>2034</x:v>
      </x:c>
      <x:c r="C696" s="15" t="str">
        <x:v>M7</x:v>
      </x:c>
      <x:c r="D696" s="15" t="str">
        <x:v>Cobertura bucodental adicional</x:v>
      </x:c>
      <x:c r="E696" s="15" t="str">
        <x:v>Recurrente</x:v>
      </x:c>
      <x:c r="F696" s="35" t="n">
        <x:f>((Calendario!$I$5*1000000)*0.135*MAX(0,Parametros!$D$44-0.304)+(Calendario!$I$5*1000000)*0.22*MAX(0,Parametros!$D$45-0.03)+350000*MAX(0,Parametros!$D$46-0.25)+1000000*MAX(0,Parametros!$D$47-0.20))*Parametros!$D$48/1000000*Calendario!$I$12</x:f>
        <x:v>425.09532</x:v>
      </x:c>
      <x:c r="G696" s="15" t="str">
        <x:v>Solo cobertura sobre la línea base 2026; no suma otra vez los 60,058 M€</x:v>
      </x:c>
    </x:row>
    <x:row r="697">
      <x:c r="A697" s="15" t="str">
        <x:v>Central</x:v>
      </x:c>
      <x:c r="B697" s="15" t="n">
        <x:v>2034</x:v>
      </x:c>
      <x:c r="C697" s="15" t="str">
        <x:v>M7</x:v>
      </x:c>
      <x:c r="D697" s="15" t="str">
        <x:v>Unidades móviles - operación</x:v>
      </x:c>
      <x:c r="E697" s="15" t="str">
        <x:v>Recurrente</x:v>
      </x:c>
      <x:c r="F697" s="35" t="n">
        <x:f>Parametros!$D$49*300000/1000000*Calendario!$I$12</x:f>
        <x:v>30</x:v>
      </x:c>
      <x:c r="G697" s="15" t="str">
        <x:v>300.000 €/unidad/año</x:v>
      </x:c>
    </x:row>
    <x:row r="698">
      <x:c r="A698" s="15" t="str">
        <x:v>Central</x:v>
      </x:c>
      <x:c r="B698" s="15" t="n">
        <x:v>2034</x:v>
      </x:c>
      <x:c r="C698" s="15" t="str">
        <x:v>M7</x:v>
      </x:c>
      <x:c r="D698" s="15" t="str">
        <x:v>Unidades móviles - inversión</x:v>
      </x:c>
      <x:c r="E698" s="15" t="str">
        <x:v>Temporal</x:v>
      </x:c>
      <x:c r="F698" s="35" t="n">
        <x:f>0</x:f>
        <x:v>0</x:v>
      </x:c>
      <x:c r="G698" s="15" t="str">
        <x:v>250.000 €/unidad; 2027–2030</x:v>
      </x:c>
    </x:row>
    <x:row r="699">
      <x:c r="A699" s="15" t="str">
        <x:v>Central</x:v>
      </x:c>
      <x:c r="B699" s="15" t="n">
        <x:v>2034</x:v>
      </x:c>
      <x:c r="C699" s="15" t="str">
        <x:v>M7</x:v>
      </x:c>
      <x:c r="D699" s="15" t="str">
        <x:v>Transporte sanitario y ayudas</x:v>
      </x:c>
      <x:c r="E699" s="15" t="str">
        <x:v>Recurrente</x:v>
      </x:c>
      <x:c r="F699" s="35" t="n">
        <x:f>Parametros!$D$50*250/1000000*Calendario!$I$12</x:f>
        <x:v>25</x:v>
      </x:c>
      <x:c r="G699" s="15" t="str">
        <x:v>250 €/ayuda</x:v>
      </x:c>
    </x:row>
    <x:row r="700">
      <x:c r="A700" s="15" t="str">
        <x:v>Central</x:v>
      </x:c>
      <x:c r="B700" s="15" t="n">
        <x:v>2034</x:v>
      </x:c>
      <x:c r="C700" s="15" t="str">
        <x:v>M7</x:v>
      </x:c>
      <x:c r="D700" s="15" t="str">
        <x:v>Redes territoriales compartidas</x:v>
      </x:c>
      <x:c r="E700" s="15" t="str">
        <x:v>Recurrente</x:v>
      </x:c>
      <x:c r="F700" s="35" t="n">
        <x:f>Parametros!$D$51*Calendario!$I$12</x:f>
        <x:v>90</x:v>
      </x:c>
      <x:c r="G700" s="15" t="str">
        <x:v>18 territorios; editable</x:v>
      </x:c>
    </x:row>
    <x:row r="701">
      <x:c r="A701" s="15" t="str">
        <x:v>Central</x:v>
      </x:c>
      <x:c r="B701" s="15" t="n">
        <x:v>2034</x:v>
      </x:c>
      <x:c r="C701" s="15" t="str">
        <x:v>M7</x:v>
      </x:c>
      <x:c r="D701" s="15" t="str">
        <x:v>Fondo de cohesión ajustado</x:v>
      </x:c>
      <x:c r="E701" s="15" t="str">
        <x:v>Recurrente</x:v>
      </x:c>
      <x:c r="F701" s="35" t="n">
        <x:f>Parametros!$D$52*Calendario!$I$12</x:f>
        <x:v>150</x:v>
      </x:c>
      <x:c r="G701" s="15" t="str">
        <x:v>Envejecimiento, dispersión e insularidad</x:v>
      </x:c>
    </x:row>
    <x:row r="702">
      <x:c r="A702" s="15" t="str">
        <x:v>Central</x:v>
      </x:c>
      <x:c r="B702" s="15" t="n">
        <x:v>2034</x:v>
      </x:c>
      <x:c r="C702" s="15" t="str">
        <x:v>M7</x:v>
      </x:c>
      <x:c r="D702" s="15" t="str">
        <x:v>Evaluación de ampliación óptica</x:v>
      </x:c>
      <x:c r="E702" s="15" t="str">
        <x:v>Recurrente</x:v>
      </x:c>
      <x:c r="F702" s="35" t="n">
        <x:f>Parametros!$D$53*Calendario!$I$12</x:f>
        <x:v>5</x:v>
      </x:c>
      <x:c r="G702" s="15" t="str">
        <x:v>Plan Veo vigente queda en el escenario base</x:v>
      </x:c>
    </x:row>
    <x:row r="703">
      <x:c r="A703" s="15" t="str">
        <x:v>Central</x:v>
      </x:c>
      <x:c r="B703" s="15" t="n">
        <x:v>2034</x:v>
      </x:c>
      <x:c r="C703" s="15" t="str">
        <x:v>M8</x:v>
      </x:c>
      <x:c r="D703" s="15" t="str">
        <x:v>Interoperabilidad y acceso - inversión</x:v>
      </x:c>
      <x:c r="E703" s="15" t="str">
        <x:v>Temporal</x:v>
      </x:c>
      <x:c r="F703" s="35" t="n">
        <x:f>0</x:f>
        <x:v>0</x:v>
      </x:c>
      <x:c r="G703" s="15" t="str">
        <x:v>Centros AP + hospitales + plataforma; 2027–2030</x:v>
      </x:c>
    </x:row>
    <x:row r="704">
      <x:c r="A704" s="15" t="str">
        <x:v>Central</x:v>
      </x:c>
      <x:c r="B704" s="15" t="n">
        <x:v>2034</x:v>
      </x:c>
      <x:c r="C704" s="15" t="str">
        <x:v>M8</x:v>
      </x:c>
      <x:c r="D704" s="15" t="str">
        <x:v>Operación, seguridad y mantenimiento</x:v>
      </x:c>
      <x:c r="E704" s="15" t="str">
        <x:v>Recurrente</x:v>
      </x:c>
      <x:c r="F704" s="35" t="n">
        <x:f>((Parametros!$D$64*Parametros!$D$54+Parametros!$D$65*Parametros!$D$55)/1000000+Parametros!$D$56)*Parametros!$D$57</x:f>
        <x:v>118.904</x:v>
      </x:c>
      <x:c r="G704" s="15" t="str">
        <x:v>Porcentaje anual de inversión</x:v>
      </x:c>
    </x:row>
    <x:row r="705">
      <x:c r="A705" s="15" t="str">
        <x:v>Central</x:v>
      </x:c>
      <x:c r="B705" s="15" t="n">
        <x:v>2034</x:v>
      </x:c>
      <x:c r="C705" s="15" t="str">
        <x:v>M8</x:v>
      </x:c>
      <x:c r="D705" s="15" t="str">
        <x:v>Canal no digital</x:v>
      </x:c>
      <x:c r="E705" s="15" t="str">
        <x:v>Recurrente</x:v>
      </x:c>
      <x:c r="F705" s="35" t="n">
        <x:f>Parametros!$D$58*(Parametros!$D$74*Parametros!$D$66)/1000000*Calendario!$I$13</x:f>
        <x:v>12.942496079999998</x:v>
      </x:c>
      <x:c r="G705" s="15" t="str">
        <x:v>FTE de apoyo presencial/telefónico</x:v>
      </x:c>
    </x:row>
    <x:row r="706">
      <x:c r="A706" s="15" t="str">
        <x:v>Central</x:v>
      </x:c>
      <x:c r="B706" s="15" t="n">
        <x:v>2034</x:v>
      </x:c>
      <x:c r="C706" s="15" t="str">
        <x:v>M8</x:v>
      </x:c>
      <x:c r="D706" s="15" t="str">
        <x:v>Registro IA, auditorías y cuadro público</x:v>
      </x:c>
      <x:c r="E706" s="15" t="str">
        <x:v>Recurrente</x:v>
      </x:c>
      <x:c r="F706" s="35" t="n">
        <x:f>Parametros!$D$59*Calendario!$I$13</x:f>
        <x:v>25</x:v>
      </x:c>
      <x:c r="G706" s="15" t="str">
        <x:v>Gobernanza nacional y auditoría independiente</x:v>
      </x:c>
    </x:row>
    <x:row r="707">
      <x:c r="A707" s="15" t="str">
        <x:v>Central</x:v>
      </x:c>
      <x:c r="B707" s="15" t="n">
        <x:v>2035</x:v>
      </x:c>
      <x:c r="C707" s="15" t="str">
        <x:v>M1</x:v>
      </x:c>
      <x:c r="D707" s="15" t="str">
        <x:v>Personal multiprofesional</x:v>
      </x:c>
      <x:c r="E707" s="15" t="str">
        <x:v>Recurrente</x:v>
      </x:c>
      <x:c r="F707" s="35" t="n">
        <x:f>Calendario!$J$6*(Calendario!$J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J$5*10*Parametros!$D$6)*((Parametros!$D$72*Parametros!$D$66)+0.5*(Parametros!$D$75*Parametros!$D$66)+0.5*(Parametros!$D$73*Parametros!$D$66)))/1000000</x:f>
        <x:v>469.46269216969705</x:v>
      </x:c>
      <x:c r="G707" s="15" t="str">
        <x:v>SIAP 2024 + retribuciones 2026 + cupos editables</x:v>
      </x:c>
    </x:row>
    <x:row r="708">
      <x:c r="A708" s="15" t="str">
        <x:v>Central</x:v>
      </x:c>
      <x:c r="B708" s="15" t="n">
        <x:v>2035</x:v>
      </x:c>
      <x:c r="C708" s="15" t="str">
        <x:v>M1</x:v>
      </x:c>
      <x:c r="D708" s="15" t="str">
        <x:v>Diagnóstico y actividad</x:v>
      </x:c>
      <x:c r="E708" s="15" t="str">
        <x:v>Recurrente</x:v>
      </x:c>
      <x:c r="F708" s="35" t="n">
        <x:f>Calendario!$J$6*Calendario!$J$5*Parametros!$D$7</x:f>
        <x:v>264.5</x:v>
      </x:c>
      <x:c r="G708" s="15" t="str">
        <x:v>Hipótesis por residente</x:v>
      </x:c>
    </x:row>
    <x:row r="709">
      <x:c r="A709" s="15" t="str">
        <x:v>Central</x:v>
      </x:c>
      <x:c r="B709" s="15" t="n">
        <x:v>2035</x:v>
      </x:c>
      <x:c r="C709" s="15" t="str">
        <x:v>M1</x:v>
      </x:c>
      <x:c r="D709" s="15" t="str">
        <x:v>Espacios y equipos</x:v>
      </x:c>
      <x:c r="E709" s="15" t="str">
        <x:v>Temporal</x:v>
      </x:c>
      <x:c r="F709" s="35" t="n">
        <x:f>0</x:f>
        <x:v>0</x:v>
      </x:c>
      <x:c r="G709" s="15" t="str">
        <x:v>30.000 € por FTE incremental; 2027–2030</x:v>
      </x:c>
    </x:row>
    <x:row r="710">
      <x:c r="A710" s="15" t="str">
        <x:v>Central</x:v>
      </x:c>
      <x:c r="B710" s="15" t="n">
        <x:v>2035</x:v>
      </x:c>
      <x:c r="C710" s="15" t="str">
        <x:v>M1</x:v>
      </x:c>
      <x:c r="D710" s="15" t="str">
        <x:v>Mantenimiento</x:v>
      </x:c>
      <x:c r="E710" s="15" t="str">
        <x:v>Recurrente</x:v>
      </x:c>
      <x:c r="F710" s="35" t="n">
        <x:f>((((Parametros!$D$60/Parametros!$D$5)-Parametros!$D$61)+(Parametros!$D$61+Parametros!$D$62+((Parametros!$D$60/Parametros!$D$5)-Parametros!$D$61)-Parametros!$D$63)+(((Parametros!$D$60/Parametros!$D$5)-Parametros!$D$61)*0.5)+2*(Calendario!$J$5*10*Parametros!$D$6))*30000/1000000)*0.1</x:f>
        <x:v>26.339153999999994</x:v>
      </x:c>
      <x:c r="G710" s="15" t="str">
        <x:v>10% de inversión acumulada</x:v>
      </x:c>
    </x:row>
    <x:row r="711">
      <x:c r="A711" s="15" t="str">
        <x:v>Central</x:v>
      </x:c>
      <x:c r="B711" s="15" t="n">
        <x:v>2035</x:v>
      </x:c>
      <x:c r="C711" s="15" t="str">
        <x:v>M1</x:v>
      </x:c>
      <x:c r="D711" s="15" t="str">
        <x:v>Descuento programas existentes</x:v>
      </x:c>
      <x:c r="E711" s="15" t="str">
        <x:v>Deducción</x:v>
      </x:c>
      <x:c r="F711" s="35" t="n">
        <x:f>-Parametros!$D$8*Calendario!$J$6</x:f>
        <x:v>-75</x:v>
      </x:c>
      <x:c r="G711" s="15" t="str">
        <x:v>No duplicar Plan AP 2025–2027 / transferencias 2026</x:v>
      </x:c>
    </x:row>
    <x:row r="712">
      <x:c r="A712" s="15" t="str">
        <x:v>Central</x:v>
      </x:c>
      <x:c r="B712" s="15" t="n">
        <x:v>2035</x:v>
      </x:c>
      <x:c r="C712" s="15" t="str">
        <x:v>M2</x:v>
      </x:c>
      <x:c r="D712" s="15" t="str">
        <x:v>Absorción backlog 2025</x:v>
      </x:c>
      <x:c r="E712" s="15" t="str">
        <x:v>Temporal</x:v>
      </x:c>
      <x:c r="F712" s="35" t="n">
        <x:f>M2_Backlog!$I$12*Calendario!$J$14</x:f>
        <x:v>0</x:v>
      </x:c>
      <x:c r="G712" s="15" t="str">
        <x:v>SISLE dic-2025; reparto 2027–2030</x:v>
      </x:c>
    </x:row>
    <x:row r="713">
      <x:c r="A713" s="15" t="str">
        <x:v>Central</x:v>
      </x:c>
      <x:c r="B713" s="15" t="n">
        <x:v>2035</x:v>
      </x:c>
      <x:c r="C713" s="15" t="str">
        <x:v>M2</x:v>
      </x:c>
      <x:c r="D713" s="15" t="str">
        <x:v>Reserva estructural</x:v>
      </x:c>
      <x:c r="E713" s="15" t="str">
        <x:v>Recurrente</x:v>
      </x:c>
      <x:c r="F713" s="35" t="n">
        <x:f>M2_Backlog!$I$12*Parametros!$D$10*Calendario!$J$7</x:f>
        <x:v>308.01243943787915</x:v>
      </x:c>
      <x:c r="G713" s="15" t="str">
        <x:v>Hipótesis de capacidad de reserva; validar con entradas/salidas</x:v>
      </x:c>
    </x:row>
    <x:row r="714">
      <x:c r="A714" s="15" t="str">
        <x:v>Central</x:v>
      </x:c>
      <x:c r="B714" s="15" t="n">
        <x:v>2035</x:v>
      </x:c>
      <x:c r="C714" s="15" t="str">
        <x:v>M2</x:v>
      </x:c>
      <x:c r="D714" s="15" t="str">
        <x:v>Coordinación y transparencia</x:v>
      </x:c>
      <x:c r="E714" s="15" t="str">
        <x:v>Recurrente</x:v>
      </x:c>
      <x:c r="F714" s="35" t="n">
        <x:f>Parametros!$D$11*Calendario!$J$7</x:f>
        <x:v>54</x:v>
      </x:c>
      <x:c r="G714" s="15" t="str">
        <x:v>18 servicios de salud + nodo nacional</x:v>
      </x:c>
    </x:row>
    <x:row r="715">
      <x:c r="A715" s="15" t="str">
        <x:v>Central</x:v>
      </x:c>
      <x:c r="B715" s="15" t="n">
        <x:v>2035</x:v>
      </x:c>
      <x:c r="C715" s="15" t="str">
        <x:v>M2</x:v>
      </x:c>
      <x:c r="D715" s="15" t="str">
        <x:v>Alternativa pública y desplazamientos</x:v>
      </x:c>
      <x:c r="E715" s="15" t="str">
        <x:v>Recurrente</x:v>
      </x:c>
      <x:c r="F715" s="35" t="n">
        <x:f>Parametros!$D$12*Calendario!$J$7</x:f>
        <x:v>10</x:v>
      </x:c>
      <x:c r="G715" s="15" t="str">
        <x:v>Bolsa operativa anual</x:v>
      </x:c>
    </x:row>
    <x:row r="716">
      <x:c r="A716" s="15" t="str">
        <x:v>Central</x:v>
      </x:c>
      <x:c r="B716" s="15" t="n">
        <x:v>2035</x:v>
      </x:c>
      <x:c r="C716" s="15" t="str">
        <x:v>M3</x:v>
      </x:c>
      <x:c r="D716" s="15" t="str">
        <x:v>Plazas FSE adicionales activas</x:v>
      </x:c>
      <x:c r="E716" s="15" t="str">
        <x:v>Recurrente</x:v>
      </x:c>
      <x:c r="F716" s="35" t="n">
        <x:f>((M3_Personal!$F$83+M3_Personal!$F$93+M3_Personal!$F$103+M3_Personal!$F$113)*56000+(M3_Personal!$F$123+M3_Personal!$F$133+M3_Personal!$F$143)*41000)/1000000</x:f>
        <x:v>132.2</x:v>
      </x:c>
      <x:c r="G716" s="15" t="str">
        <x:v>Residente cargado + tutor; solo plazas sobre escenario base</x:v>
      </x:c>
    </x:row>
    <x:row r="717">
      <x:c r="A717" s="15" t="str">
        <x:v>Central</x:v>
      </x:c>
      <x:c r="B717" s="15" t="n">
        <x:v>2035</x:v>
      </x:c>
      <x:c r="C717" s="15" t="str">
        <x:v>M3</x:v>
      </x:c>
      <x:c r="D717" s="15" t="str">
        <x:v>Incentivos difícil cobertura</x:v>
      </x:c>
      <x:c r="E717" s="15" t="str">
        <x:v>Recurrente</x:v>
      </x:c>
      <x:c r="F717" s="35" t="n">
        <x:f>Parametros!$D$20*Parametros!$D$21/1000000*Calendario!$J$8</x:f>
        <x:v>100</x:v>
      </x:c>
      <x:c r="G717" s="15" t="str">
        <x:v>Puestos e incentivo editables</x:v>
      </x:c>
    </x:row>
    <x:row r="718">
      <x:c r="A718" s="15" t="str">
        <x:v>Central</x:v>
      </x:c>
      <x:c r="B718" s="15" t="n">
        <x:v>2035</x:v>
      </x:c>
      <x:c r="C718" s="15" t="str">
        <x:v>M3</x:v>
      </x:c>
      <x:c r="D718" s="15" t="str">
        <x:v>Homologación y evaluación</x:v>
      </x:c>
      <x:c r="E718" s="15" t="str">
        <x:v>Recurrente</x:v>
      </x:c>
      <x:c r="F718" s="35" t="n">
        <x:f>Parametros!$D$22*Calendario!$J$8</x:f>
        <x:v>18</x:v>
      </x:c>
      <x:c r="G718" s="15" t="str">
        <x:v>Unidades de tramitación y evaluación</x:v>
      </x:c>
    </x:row>
    <x:row r="719">
      <x:c r="A719" s="15" t="str">
        <x:v>Central</x:v>
      </x:c>
      <x:c r="B719" s="15" t="n">
        <x:v>2035</x:v>
      </x:c>
      <x:c r="C719" s="15" t="str">
        <x:v>M3</x:v>
      </x:c>
      <x:c r="D719" s="15" t="str">
        <x:v>Planificación, REPS y transparencia</x:v>
      </x:c>
      <x:c r="E719" s="15" t="str">
        <x:v>Recurrente</x:v>
      </x:c>
      <x:c r="F719" s="35" t="n">
        <x:f>Parametros!$D$23*Calendario!$J$8</x:f>
        <x:v>10</x:v>
      </x:c>
      <x:c r="G719" s="15" t="str">
        <x:v>Previsiones bienales y registro</x:v>
      </x:c>
    </x:row>
    <x:row r="720">
      <x:c r="A720" s="15" t="str">
        <x:v>Central</x:v>
      </x:c>
      <x:c r="B720" s="15" t="n">
        <x:v>2035</x:v>
      </x:c>
      <x:c r="C720" s="15" t="str">
        <x:v>M4</x:v>
      </x:c>
      <x:c r="D720" s="15" t="str">
        <x:v>Red comunitaria multidisciplinar</x:v>
      </x:c>
      <x:c r="E720" s="15" t="str">
        <x:v>Recurrente</x:v>
      </x:c>
      <x:c r="F720" s="35" t="n">
        <x:f>(Calendario!$J$9*(((Calendario!$J$5*10)*(Parametros!$D$24*(Parametros!$D$69*Parametros!$D$66)+Parametros!$D$25*(Parametros!$D$68*Parametros!$D$66)+Parametros!$D$26*(Parametros!$D$71*Parametros!$D$66)+Parametros!$D$27*(Parametros!$D$73*Parametros!$D$66))/1000000)+((Calendario!$J$5*4*Parametros!$D$28)*((Parametros!$D$69*Parametros!$D$66)+0.5*(Parametros!$D$68*Parametros!$D$66)+(Parametros!$D$71*Parametros!$D$66)+0.5*(Parametros!$D$73*Parametros!$D$66))/1000000)))</x:f>
        <x:v>208.79074677753502</x:v>
      </x:c>
      <x:c r="G720" s="15" t="str">
        <x:v>Módulos por población; equipo completo</x:v>
      </x:c>
    </x:row>
    <x:row r="721">
      <x:c r="A721" s="15" t="str">
        <x:v>Central</x:v>
      </x:c>
      <x:c r="B721" s="15" t="n">
        <x:v>2035</x:v>
      </x:c>
      <x:c r="C721" s="15" t="str">
        <x:v>M4</x:v>
      </x:c>
      <x:c r="D721" s="15" t="str">
        <x:v>Espacios, grupos y equipamiento</x:v>
      </x:c>
      <x:c r="E721" s="15" t="str">
        <x:v>Recurrente</x:v>
      </x:c>
      <x:c r="F721" s="35" t="n">
        <x:f>(Calendario!$J$9*(((Calendario!$J$5*10)*(Parametros!$D$24*(Parametros!$D$69*Parametros!$D$66)+Parametros!$D$25*(Parametros!$D$68*Parametros!$D$66)+Parametros!$D$26*(Parametros!$D$71*Parametros!$D$66)+Parametros!$D$27*(Parametros!$D$73*Parametros!$D$66))/1000000)+((Calendario!$J$5*4*Parametros!$D$28)*((Parametros!$D$69*Parametros!$D$66)+0.5*(Parametros!$D$68*Parametros!$D$66)+(Parametros!$D$71*Parametros!$D$66)+0.5*(Parametros!$D$73*Parametros!$D$66))/1000000)))*Parametros!$D$30</x:f>
        <x:v>31.31861201663025</x:v>
      </x:c>
      <x:c r="G721" s="15" t="str">
        <x:v>Porcentaje de personal</x:v>
      </x:c>
    </x:row>
    <x:row r="722">
      <x:c r="A722" s="15" t="str">
        <x:v>Central</x:v>
      </x:c>
      <x:c r="B722" s="15" t="n">
        <x:v>2035</x:v>
      </x:c>
      <x:c r="C722" s="15" t="str">
        <x:v>M4</x:v>
      </x:c>
      <x:c r="D722" s="15" t="str">
        <x:v>Crisis, infancia, adicciones y continuidad</x:v>
      </x:c>
      <x:c r="E722" s="15" t="str">
        <x:v>Recurrente</x:v>
      </x:c>
      <x:c r="F722" s="35" t="n">
        <x:f>Parametros!$D$29*Calendario!$J$9</x:f>
        <x:v>75</x:v>
      </x:c>
      <x:c r="G722" s="15" t="str">
        <x:v>Bolsa programática anual</x:v>
      </x:c>
    </x:row>
    <x:row r="723">
      <x:c r="A723" s="15" t="str">
        <x:v>Central</x:v>
      </x:c>
      <x:c r="B723" s="15" t="n">
        <x:v>2035</x:v>
      </x:c>
      <x:c r="C723" s="15" t="str">
        <x:v>M4</x:v>
      </x:c>
      <x:c r="D723" s="15" t="str">
        <x:v>Descuento Plan Salud Mental vigente</x:v>
      </x:c>
      <x:c r="E723" s="15" t="str">
        <x:v>Deducción</x:v>
      </x:c>
      <x:c r="F723" s="35" t="n">
        <x:f>-39*Calendario!$J$9</x:f>
        <x:v>-39</x:v>
      </x:c>
      <x:c r="G723" s="15" t="str">
        <x:v>Plan de Acción 2025–2027: 39 M€/año consolidados</x:v>
      </x:c>
    </x:row>
    <x:row r="724">
      <x:c r="A724" s="15" t="str">
        <x:v>Central</x:v>
      </x:c>
      <x:c r="B724" s="15" t="n">
        <x:v>2035</x:v>
      </x:c>
      <x:c r="C724" s="15" t="str">
        <x:v>M5</x:v>
      </x:c>
      <x:c r="D724" s="15" t="str">
        <x:v>Equipos de atención en casa</x:v>
      </x:c>
      <x:c r="E724" s="15" t="str">
        <x:v>Recurrente</x:v>
      </x:c>
      <x:c r="F724" s="35" t="n">
        <x:f>(Calendario!$J$5*10*Parametros!$D$31)*(0.5*(Parametros!$D$76*Parametros!$D$66)+1.5*(Parametros!$D$70*Parametros!$D$66)+0.5*(Parametros!$D$72*Parametros!$D$66)+0.5*(Parametros!$D$73*Parametros!$D$66)+0.5*(Parametros!$D$74*Parametros!$D$66))/1000000*Calendario!$J$10</x:f>
        <x:v>93.6055410912</x:v>
      </x:c>
      <x:c r="G724" s="15" t="str">
        <x:v>Módulos por 100.000 habitantes</x:v>
      </x:c>
    </x:row>
    <x:row r="725">
      <x:c r="A725" s="15" t="str">
        <x:v>Central</x:v>
      </x:c>
      <x:c r="B725" s="15" t="n">
        <x:v>2035</x:v>
      </x:c>
      <x:c r="C725" s="15" t="str">
        <x:v>M5</x:v>
      </x:c>
      <x:c r="D725" s="15" t="str">
        <x:v>Telemonitorización con alternativa</x:v>
      </x:c>
      <x:c r="E725" s="15" t="str">
        <x:v>Recurrente</x:v>
      </x:c>
      <x:c r="F725" s="35" t="n">
        <x:f>Calendario!$J$5*1000000*Parametros!$D$32*Parametros!$D$33/1000000*Calendario!$J$10</x:f>
        <x:v>158.7</x:v>
      </x:c>
      <x:c r="G725" s="15" t="str">
        <x:v>Población cubierta × coste anual</x:v>
      </x:c>
    </x:row>
    <x:row r="726">
      <x:c r="A726" s="15" t="str">
        <x:v>Central</x:v>
      </x:c>
      <x:c r="B726" s="15" t="n">
        <x:v>2035</x:v>
      </x:c>
      <x:c r="C726" s="15" t="str">
        <x:v>M5</x:v>
      </x:c>
      <x:c r="D726" s="15" t="str">
        <x:v>Plan único y coordinación</x:v>
      </x:c>
      <x:c r="E726" s="15" t="str">
        <x:v>Recurrente</x:v>
      </x:c>
      <x:c r="F726" s="35" t="n">
        <x:f>Parametros!$D$64*Parametros!$D$34/1000000*Calendario!$J$10</x:f>
        <x:v>65.13</x:v>
      </x:c>
      <x:c r="G726" s="15" t="str">
        <x:v>13.026 centros y consultorios AP</x:v>
      </x:c>
    </x:row>
    <x:row r="727">
      <x:c r="A727" s="15" t="str">
        <x:v>Central</x:v>
      </x:c>
      <x:c r="B727" s="15" t="n">
        <x:v>2035</x:v>
      </x:c>
      <x:c r="C727" s="15" t="str">
        <x:v>M5</x:v>
      </x:c>
      <x:c r="D727" s="15" t="str">
        <x:v>Apoyo y respiro a cuidadores</x:v>
      </x:c>
      <x:c r="E727" s="15" t="str">
        <x:v>Recurrente</x:v>
      </x:c>
      <x:c r="F727" s="35" t="n">
        <x:f>Parametros!$D$35*Parametros!$D$36/1000000*Calendario!$J$10</x:f>
        <x:v>50</x:v>
      </x:c>
      <x:c r="G727" s="15" t="str">
        <x:v>Episodios anuales</x:v>
      </x:c>
    </x:row>
    <x:row r="728">
      <x:c r="A728" s="15" t="str">
        <x:v>Central</x:v>
      </x:c>
      <x:c r="B728" s="15" t="n">
        <x:v>2035</x:v>
      </x:c>
      <x:c r="C728" s="15" t="str">
        <x:v>M5</x:v>
      </x:c>
      <x:c r="D728" s="15" t="str">
        <x:v>Completar equipos paliativos</x:v>
      </x:c>
      <x:c r="E728" s="15" t="str">
        <x:v>Recurrente</x:v>
      </x:c>
      <x:c r="F728" s="35" t="n">
        <x:f>Parametros!$D$37*0.5*((Parametros!$D$69*Parametros!$D$66)+(Parametros!$D$73*Parametros!$D$66))/1000000*Calendario!$J$10</x:f>
        <x:v>7.7080144812</x:v>
      </x:c>
      <x:c r="G728" s="15" t="str">
        <x:v>Brecha frente a equipos completos; hipótesis editable</x:v>
      </x:c>
    </x:row>
    <x:row r="729">
      <x:c r="A729" s="15" t="str">
        <x:v>Central</x:v>
      </x:c>
      <x:c r="B729" s="15" t="n">
        <x:v>2035</x:v>
      </x:c>
      <x:c r="C729" s="15" t="str">
        <x:v>M6</x:v>
      </x:c>
      <x:c r="D729" s="15" t="str">
        <x:v>Equipos territoriales de salud pública</x:v>
      </x:c>
      <x:c r="E729" s="15" t="str">
        <x:v>Recurrente</x:v>
      </x:c>
      <x:c r="F729" s="35" t="n">
        <x:f>(Calendario!$J$5*10*Parametros!$D$38)*((Parametros!$D$75*Parametros!$D$66)+(Parametros!$D$70*Parametros!$D$66)+(Parametros!$D$74*Parametros!$D$66))/1000000*Calendario!$J$11</x:f>
        <x:v>80.26154047810002</x:v>
      </x:c>
      <x:c r="G729" s="15" t="str">
        <x:v>Módulo: técnico + enfermería + datos/administración</x:v>
      </x:c>
    </x:row>
    <x:row r="730">
      <x:c r="A730" s="15" t="str">
        <x:v>Central</x:v>
      </x:c>
      <x:c r="B730" s="15" t="n">
        <x:v>2035</x:v>
      </x:c>
      <x:c r="C730" s="15" t="str">
        <x:v>M6</x:v>
      </x:c>
      <x:c r="D730" s="15" t="str">
        <x:v>Programas comunitarios de prevención</x:v>
      </x:c>
      <x:c r="E730" s="15" t="str">
        <x:v>Recurrente</x:v>
      </x:c>
      <x:c r="F730" s="35" t="n">
        <x:f>Calendario!$J$5*Parametros!$D$39*Calendario!$J$11</x:f>
        <x:v>264.5</x:v>
      </x:c>
      <x:c r="G730" s="15" t="str">
        <x:v>€/residente</x:v>
      </x:c>
    </x:row>
    <x:row r="731">
      <x:c r="A731" s="15" t="str">
        <x:v>Central</x:v>
      </x:c>
      <x:c r="B731" s="15" t="n">
        <x:v>2035</x:v>
      </x:c>
      <x:c r="C731" s="15" t="str">
        <x:v>M6</x:v>
      </x:c>
      <x:c r="D731" s="15" t="str">
        <x:v>Vacunación y captación activa</x:v>
      </x:c>
      <x:c r="E731" s="15" t="str">
        <x:v>Recurrente</x:v>
      </x:c>
      <x:c r="F731" s="35" t="n">
        <x:f>Calendario!$J$5*Parametros!$D$40*Calendario!$J$11</x:f>
        <x:v>105.8</x:v>
      </x:c>
      <x:c r="G731" s="15" t="str">
        <x:v>€/residente</x:v>
      </x:c>
    </x:row>
    <x:row r="732">
      <x:c r="A732" s="15" t="str">
        <x:v>Central</x:v>
      </x:c>
      <x:c r="B732" s="15" t="n">
        <x:v>2035</x:v>
      </x:c>
      <x:c r="C732" s="15" t="str">
        <x:v>M6</x:v>
      </x:c>
      <x:c r="D732" s="15" t="str">
        <x:v>Escuela, comunidad y clima</x:v>
      </x:c>
      <x:c r="E732" s="15" t="str">
        <x:v>Recurrente</x:v>
      </x:c>
      <x:c r="F732" s="35" t="n">
        <x:f>Parametros!$D$64*Parametros!$D$41/1000000*Calendario!$J$11</x:f>
        <x:v>65.13</x:v>
      </x:c>
      <x:c r="G732" s="15" t="str">
        <x:v>€/centro AP</x:v>
      </x:c>
    </x:row>
    <x:row r="733">
      <x:c r="A733" s="15" t="str">
        <x:v>Central</x:v>
      </x:c>
      <x:c r="B733" s="15" t="n">
        <x:v>2035</x:v>
      </x:c>
      <x:c r="C733" s="15" t="str">
        <x:v>M6</x:v>
      </x:c>
      <x:c r="D733" s="15" t="str">
        <x:v>Evaluación y cribados</x:v>
      </x:c>
      <x:c r="E733" s="15" t="str">
        <x:v>Recurrente</x:v>
      </x:c>
      <x:c r="F733" s="35" t="n">
        <x:f>Parametros!$D$42*Calendario!$J$11</x:f>
        <x:v>50</x:v>
      </x:c>
      <x:c r="G733" s="15" t="str">
        <x:v>No duplica ampliación de mama ya aprobada</x:v>
      </x:c>
    </x:row>
    <x:row r="734">
      <x:c r="A734" s="15" t="str">
        <x:v>Central</x:v>
      </x:c>
      <x:c r="B734" s="15" t="n">
        <x:v>2035</x:v>
      </x:c>
      <x:c r="C734" s="15" t="str">
        <x:v>M6</x:v>
      </x:c>
      <x:c r="D734" s="15" t="str">
        <x:v>Descuento programas solapados</x:v>
      </x:c>
      <x:c r="E734" s="15" t="str">
        <x:v>Deducción</x:v>
      </x:c>
      <x:c r="F734" s="35" t="n">
        <x:f>-Parametros!$D$43*Calendario!$J$11</x:f>
        <x:v>-25</x:v>
      </x:c>
      <x:c r="G734" s="15" t="str">
        <x:v>Programas ya financiados</x:v>
      </x:c>
    </x:row>
    <x:row r="735">
      <x:c r="A735" s="15" t="str">
        <x:v>Central</x:v>
      </x:c>
      <x:c r="B735" s="15" t="n">
        <x:v>2035</x:v>
      </x:c>
      <x:c r="C735" s="15" t="str">
        <x:v>M7</x:v>
      </x:c>
      <x:c r="D735" s="15" t="str">
        <x:v>Cobertura bucodental adicional</x:v>
      </x:c>
      <x:c r="E735" s="15" t="str">
        <x:v>Recurrente</x:v>
      </x:c>
      <x:c r="F735" s="35" t="n">
        <x:f>((Calendario!$J$5*1000000)*0.135*MAX(0,Parametros!$D$44-0.304)+(Calendario!$J$5*1000000)*0.22*MAX(0,Parametros!$D$45-0.03)+350000*MAX(0,Parametros!$D$46-0.25)+1000000*MAX(0,Parametros!$D$47-0.20))*Parametros!$D$48/1000000*Calendario!$J$12</x:f>
        <x:v>426.58164</x:v>
      </x:c>
      <x:c r="G735" s="15" t="str">
        <x:v>Solo cobertura sobre la línea base 2026; no suma otra vez los 60,058 M€</x:v>
      </x:c>
    </x:row>
    <x:row r="736">
      <x:c r="A736" s="15" t="str">
        <x:v>Central</x:v>
      </x:c>
      <x:c r="B736" s="15" t="n">
        <x:v>2035</x:v>
      </x:c>
      <x:c r="C736" s="15" t="str">
        <x:v>M7</x:v>
      </x:c>
      <x:c r="D736" s="15" t="str">
        <x:v>Unidades móviles - operación</x:v>
      </x:c>
      <x:c r="E736" s="15" t="str">
        <x:v>Recurrente</x:v>
      </x:c>
      <x:c r="F736" s="35" t="n">
        <x:f>Parametros!$D$49*300000/1000000*Calendario!$J$12</x:f>
        <x:v>30</x:v>
      </x:c>
      <x:c r="G736" s="15" t="str">
        <x:v>300.000 €/unidad/año</x:v>
      </x:c>
    </x:row>
    <x:row r="737">
      <x:c r="A737" s="15" t="str">
        <x:v>Central</x:v>
      </x:c>
      <x:c r="B737" s="15" t="n">
        <x:v>2035</x:v>
      </x:c>
      <x:c r="C737" s="15" t="str">
        <x:v>M7</x:v>
      </x:c>
      <x:c r="D737" s="15" t="str">
        <x:v>Unidades móviles - inversión</x:v>
      </x:c>
      <x:c r="E737" s="15" t="str">
        <x:v>Temporal</x:v>
      </x:c>
      <x:c r="F737" s="35" t="n">
        <x:f>0</x:f>
        <x:v>0</x:v>
      </x:c>
      <x:c r="G737" s="15" t="str">
        <x:v>250.000 €/unidad; 2027–2030</x:v>
      </x:c>
    </x:row>
    <x:row r="738">
      <x:c r="A738" s="15" t="str">
        <x:v>Central</x:v>
      </x:c>
      <x:c r="B738" s="15" t="n">
        <x:v>2035</x:v>
      </x:c>
      <x:c r="C738" s="15" t="str">
        <x:v>M7</x:v>
      </x:c>
      <x:c r="D738" s="15" t="str">
        <x:v>Transporte sanitario y ayudas</x:v>
      </x:c>
      <x:c r="E738" s="15" t="str">
        <x:v>Recurrente</x:v>
      </x:c>
      <x:c r="F738" s="35" t="n">
        <x:f>Parametros!$D$50*250/1000000*Calendario!$J$12</x:f>
        <x:v>25</x:v>
      </x:c>
      <x:c r="G738" s="15" t="str">
        <x:v>250 €/ayuda</x:v>
      </x:c>
    </x:row>
    <x:row r="739">
      <x:c r="A739" s="15" t="str">
        <x:v>Central</x:v>
      </x:c>
      <x:c r="B739" s="15" t="n">
        <x:v>2035</x:v>
      </x:c>
      <x:c r="C739" s="15" t="str">
        <x:v>M7</x:v>
      </x:c>
      <x:c r="D739" s="15" t="str">
        <x:v>Redes territoriales compartidas</x:v>
      </x:c>
      <x:c r="E739" s="15" t="str">
        <x:v>Recurrente</x:v>
      </x:c>
      <x:c r="F739" s="35" t="n">
        <x:f>Parametros!$D$51*Calendario!$J$12</x:f>
        <x:v>90</x:v>
      </x:c>
      <x:c r="G739" s="15" t="str">
        <x:v>18 territorios; editable</x:v>
      </x:c>
    </x:row>
    <x:row r="740">
      <x:c r="A740" s="15" t="str">
        <x:v>Central</x:v>
      </x:c>
      <x:c r="B740" s="15" t="n">
        <x:v>2035</x:v>
      </x:c>
      <x:c r="C740" s="15" t="str">
        <x:v>M7</x:v>
      </x:c>
      <x:c r="D740" s="15" t="str">
        <x:v>Fondo de cohesión ajustado</x:v>
      </x:c>
      <x:c r="E740" s="15" t="str">
        <x:v>Recurrente</x:v>
      </x:c>
      <x:c r="F740" s="35" t="n">
        <x:f>Parametros!$D$52*Calendario!$J$12</x:f>
        <x:v>150</x:v>
      </x:c>
      <x:c r="G740" s="15" t="str">
        <x:v>Envejecimiento, dispersión e insularidad</x:v>
      </x:c>
    </x:row>
    <x:row r="741">
      <x:c r="A741" s="15" t="str">
        <x:v>Central</x:v>
      </x:c>
      <x:c r="B741" s="15" t="n">
        <x:v>2035</x:v>
      </x:c>
      <x:c r="C741" s="15" t="str">
        <x:v>M7</x:v>
      </x:c>
      <x:c r="D741" s="15" t="str">
        <x:v>Evaluación de ampliación óptica</x:v>
      </x:c>
      <x:c r="E741" s="15" t="str">
        <x:v>Recurrente</x:v>
      </x:c>
      <x:c r="F741" s="35" t="n">
        <x:f>Parametros!$D$53*Calendario!$J$12</x:f>
        <x:v>5</x:v>
      </x:c>
      <x:c r="G741" s="15" t="str">
        <x:v>Plan Veo vigente queda en el escenario base</x:v>
      </x:c>
    </x:row>
    <x:row r="742">
      <x:c r="A742" s="15" t="str">
        <x:v>Central</x:v>
      </x:c>
      <x:c r="B742" s="15" t="n">
        <x:v>2035</x:v>
      </x:c>
      <x:c r="C742" s="15" t="str">
        <x:v>M8</x:v>
      </x:c>
      <x:c r="D742" s="15" t="str">
        <x:v>Interoperabilidad y acceso - inversión</x:v>
      </x:c>
      <x:c r="E742" s="15" t="str">
        <x:v>Temporal</x:v>
      </x:c>
      <x:c r="F742" s="35" t="n">
        <x:f>0</x:f>
        <x:v>0</x:v>
      </x:c>
      <x:c r="G742" s="15" t="str">
        <x:v>Centros AP + hospitales + plataforma; 2027–2030</x:v>
      </x:c>
    </x:row>
    <x:row r="743">
      <x:c r="A743" s="15" t="str">
        <x:v>Central</x:v>
      </x:c>
      <x:c r="B743" s="15" t="n">
        <x:v>2035</x:v>
      </x:c>
      <x:c r="C743" s="15" t="str">
        <x:v>M8</x:v>
      </x:c>
      <x:c r="D743" s="15" t="str">
        <x:v>Operación, seguridad y mantenimiento</x:v>
      </x:c>
      <x:c r="E743" s="15" t="str">
        <x:v>Recurrente</x:v>
      </x:c>
      <x:c r="F743" s="35" t="n">
        <x:f>((Parametros!$D$64*Parametros!$D$54+Parametros!$D$65*Parametros!$D$55)/1000000+Parametros!$D$56)*Parametros!$D$57</x:f>
        <x:v>118.904</x:v>
      </x:c>
      <x:c r="G743" s="15" t="str">
        <x:v>Porcentaje anual de inversión</x:v>
      </x:c>
    </x:row>
    <x:row r="744">
      <x:c r="A744" s="15" t="str">
        <x:v>Central</x:v>
      </x:c>
      <x:c r="B744" s="15" t="n">
        <x:v>2035</x:v>
      </x:c>
      <x:c r="C744" s="15" t="str">
        <x:v>M8</x:v>
      </x:c>
      <x:c r="D744" s="15" t="str">
        <x:v>Canal no digital</x:v>
      </x:c>
      <x:c r="E744" s="15" t="str">
        <x:v>Recurrente</x:v>
      </x:c>
      <x:c r="F744" s="35" t="n">
        <x:f>Parametros!$D$58*(Parametros!$D$74*Parametros!$D$66)/1000000*Calendario!$J$13</x:f>
        <x:v>12.942496079999998</x:v>
      </x:c>
      <x:c r="G744" s="15" t="str">
        <x:v>FTE de apoyo presencial/telefónico</x:v>
      </x:c>
    </x:row>
    <x:row r="745">
      <x:c r="A745" s="15" t="str">
        <x:v>Central</x:v>
      </x:c>
      <x:c r="B745" s="15" t="n">
        <x:v>2035</x:v>
      </x:c>
      <x:c r="C745" s="15" t="str">
        <x:v>M8</x:v>
      </x:c>
      <x:c r="D745" s="15" t="str">
        <x:v>Registro IA, auditorías y cuadro público</x:v>
      </x:c>
      <x:c r="E745" s="15" t="str">
        <x:v>Recurrente</x:v>
      </x:c>
      <x:c r="F745" s="35" t="n">
        <x:f>Parametros!$D$59*Calendario!$J$13</x:f>
        <x:v>25</x:v>
      </x:c>
      <x:c r="G745" s="15" t="str">
        <x:v>Gobernanza nacional y auditoría independiente</x:v>
      </x:c>
    </x:row>
    <x:row r="746">
      <x:c r="A746" s="15" t="str">
        <x:v>Central</x:v>
      </x:c>
      <x:c r="B746" s="15" t="n">
        <x:v>2036</x:v>
      </x:c>
      <x:c r="C746" s="15" t="str">
        <x:v>M1</x:v>
      </x:c>
      <x:c r="D746" s="15" t="str">
        <x:v>Personal multiprofesional</x:v>
      </x:c>
      <x:c r="E746" s="15" t="str">
        <x:v>Recurrente</x:v>
      </x:c>
      <x:c r="F746" s="35" t="n">
        <x:f>Calendario!$K$6*(Calendario!$K$5/52.1)*(((Parametros!$D$60/Parametros!$D$5)-Parametros!$D$61)*(Parametros!$D$67*Parametros!$D$66)+(Parametros!$D$61+Parametros!$D$62+((Parametros!$D$60/Parametros!$D$5)-Parametros!$D$61)-Parametros!$D$63)*(Parametros!$D$70*Parametros!$D$66)+(((Parametros!$D$60/Parametros!$D$5)-Parametros!$D$61)*0.5)*(Parametros!$D$74*Parametros!$D$66)+(Calendario!$K$5*10*Parametros!$D$6)*((Parametros!$D$72*Parametros!$D$66)+0.5*(Parametros!$D$75*Parametros!$D$66)+0.5*(Parametros!$D$73*Parametros!$D$66)))/1000000</x:f>
        <x:v>471.45055323811596</x:v>
      </x:c>
      <x:c r="G746" s="15" t="str">
        <x:v>SIAP 2024 + retribuciones 2026 + cupos editables</x:v>
      </x:c>
    </x:row>
    <x:row r="747">
      <x:c r="A747" s="15" t="str">
        <x:v>Central</x:v>
      </x:c>
      <x:c r="B747" s="15" t="n">
        <x:v>2036</x:v>
      </x:c>
      <x:c r="C747" s="15" t="str">
        <x:v>M1</x:v>
      </x:c>
      <x:c r="D747" s="15" t="str">
        <x:v>Diagnóstico y actividad</x:v>
      </x:c>
      <x:c r="E747" s="15" t="str">
        <x:v>Recurrente</x:v>
      </x:c>
      <x:c r="F747" s="35" t="n">
        <x:f>Calendario!$K$6*Calendario!$K$5*Parametros!$D$7</x:f>
        <x:v>265.5</x:v>
      </x:c>
      <x:c r="G747" s="15" t="str">
        <x:v>Hipótesis por residente</x:v>
      </x:c>
    </x:row>
    <x:row r="748">
      <x:c r="A748" s="15" t="str">
        <x:v>Central</x:v>
      </x:c>
      <x:c r="B748" s="15" t="n">
        <x:v>2036</x:v>
      </x:c>
      <x:c r="C748" s="15" t="str">
        <x:v>M1</x:v>
      </x:c>
      <x:c r="D748" s="15" t="str">
        <x:v>Espacios y equipos</x:v>
      </x:c>
      <x:c r="E748" s="15" t="str">
        <x:v>Temporal</x:v>
      </x:c>
      <x:c r="F748" s="35" t="n">
        <x:f>0</x:f>
        <x:v>0</x:v>
      </x:c>
      <x:c r="G748" s="15" t="str">
        <x:v>30.000 € por FTE incremental; 2027–2030</x:v>
      </x:c>
    </x:row>
    <x:row r="749">
      <x:c r="A749" s="15" t="str">
        <x:v>Central</x:v>
      </x:c>
      <x:c r="B749" s="15" t="n">
        <x:v>2036</x:v>
      </x:c>
      <x:c r="C749" s="15" t="str">
        <x:v>M1</x:v>
      </x:c>
      <x:c r="D749" s="15" t="str">
        <x:v>Mantenimiento</x:v>
      </x:c>
      <x:c r="E749" s="15" t="str">
        <x:v>Recurrente</x:v>
      </x:c>
      <x:c r="F749" s="35" t="n">
        <x:f>((((Parametros!$D$60/Parametros!$D$5)-Parametros!$D$61)+(Parametros!$D$61+Parametros!$D$62+((Parametros!$D$60/Parametros!$D$5)-Parametros!$D$61)-Parametros!$D$63)+(((Parametros!$D$60/Parametros!$D$5)-Parametros!$D$61)*0.5)+2*(Calendario!$K$5*10*Parametros!$D$6))*30000/1000000)*0.1</x:f>
        <x:v>26.351153999999994</x:v>
      </x:c>
      <x:c r="G749" s="15" t="str">
        <x:v>10% de inversión acumulada</x:v>
      </x:c>
    </x:row>
    <x:row r="750">
      <x:c r="A750" s="15" t="str">
        <x:v>Central</x:v>
      </x:c>
      <x:c r="B750" s="15" t="n">
        <x:v>2036</x:v>
      </x:c>
      <x:c r="C750" s="15" t="str">
        <x:v>M1</x:v>
      </x:c>
      <x:c r="D750" s="15" t="str">
        <x:v>Descuento programas existentes</x:v>
      </x:c>
      <x:c r="E750" s="15" t="str">
        <x:v>Deducción</x:v>
      </x:c>
      <x:c r="F750" s="35" t="n">
        <x:f>-Parametros!$D$8*Calendario!$K$6</x:f>
        <x:v>-75</x:v>
      </x:c>
      <x:c r="G750" s="15" t="str">
        <x:v>No duplicar Plan AP 2025–2027 / transferencias 2026</x:v>
      </x:c>
    </x:row>
    <x:row r="751">
      <x:c r="A751" s="15" t="str">
        <x:v>Central</x:v>
      </x:c>
      <x:c r="B751" s="15" t="n">
        <x:v>2036</x:v>
      </x:c>
      <x:c r="C751" s="15" t="str">
        <x:v>M2</x:v>
      </x:c>
      <x:c r="D751" s="15" t="str">
        <x:v>Absorción backlog 2025</x:v>
      </x:c>
      <x:c r="E751" s="15" t="str">
        <x:v>Temporal</x:v>
      </x:c>
      <x:c r="F751" s="35" t="n">
        <x:f>M2_Backlog!$I$12*Calendario!$K$14</x:f>
        <x:v>0</x:v>
      </x:c>
      <x:c r="G751" s="15" t="str">
        <x:v>SISLE dic-2025; reparto 2027–2030</x:v>
      </x:c>
    </x:row>
    <x:row r="752">
      <x:c r="A752" s="15" t="str">
        <x:v>Central</x:v>
      </x:c>
      <x:c r="B752" s="15" t="n">
        <x:v>2036</x:v>
      </x:c>
      <x:c r="C752" s="15" t="str">
        <x:v>M2</x:v>
      </x:c>
      <x:c r="D752" s="15" t="str">
        <x:v>Reserva estructural</x:v>
      </x:c>
      <x:c r="E752" s="15" t="str">
        <x:v>Recurrente</x:v>
      </x:c>
      <x:c r="F752" s="35" t="n">
        <x:f>M2_Backlog!$I$12*Parametros!$D$10*Calendario!$K$7</x:f>
        <x:v>308.01243943787915</x:v>
      </x:c>
      <x:c r="G752" s="15" t="str">
        <x:v>Hipótesis de capacidad de reserva; validar con entradas/salidas</x:v>
      </x:c>
    </x:row>
    <x:row r="753">
      <x:c r="A753" s="15" t="str">
        <x:v>Central</x:v>
      </x:c>
      <x:c r="B753" s="15" t="n">
        <x:v>2036</x:v>
      </x:c>
      <x:c r="C753" s="15" t="str">
        <x:v>M2</x:v>
      </x:c>
      <x:c r="D753" s="15" t="str">
        <x:v>Coordinación y transparencia</x:v>
      </x:c>
      <x:c r="E753" s="15" t="str">
        <x:v>Recurrente</x:v>
      </x:c>
      <x:c r="F753" s="35" t="n">
        <x:f>Parametros!$D$11*Calendario!$K$7</x:f>
        <x:v>54</x:v>
      </x:c>
      <x:c r="G753" s="15" t="str">
        <x:v>18 servicios de salud + nodo nacional</x:v>
      </x:c>
    </x:row>
    <x:row r="754">
      <x:c r="A754" s="15" t="str">
        <x:v>Central</x:v>
      </x:c>
      <x:c r="B754" s="15" t="n">
        <x:v>2036</x:v>
      </x:c>
      <x:c r="C754" s="15" t="str">
        <x:v>M2</x:v>
      </x:c>
      <x:c r="D754" s="15" t="str">
        <x:v>Alternativa pública y desplazamientos</x:v>
      </x:c>
      <x:c r="E754" s="15" t="str">
        <x:v>Recurrente</x:v>
      </x:c>
      <x:c r="F754" s="35" t="n">
        <x:f>Parametros!$D$12*Calendario!$K$7</x:f>
        <x:v>10</x:v>
      </x:c>
      <x:c r="G754" s="15" t="str">
        <x:v>Bolsa operativa anual</x:v>
      </x:c>
    </x:row>
    <x:row r="755">
      <x:c r="A755" s="15" t="str">
        <x:v>Central</x:v>
      </x:c>
      <x:c r="B755" s="15" t="n">
        <x:v>2036</x:v>
      </x:c>
      <x:c r="C755" s="15" t="str">
        <x:v>M3</x:v>
      </x:c>
      <x:c r="D755" s="15" t="str">
        <x:v>Plazas FSE adicionales activas</x:v>
      </x:c>
      <x:c r="E755" s="15" t="str">
        <x:v>Recurrente</x:v>
      </x:c>
      <x:c r="F755" s="35" t="n">
        <x:f>((M3_Personal!$F$84+M3_Personal!$F$94+M3_Personal!$F$104+M3_Personal!$F$114)*56000+(M3_Personal!$F$124+M3_Personal!$F$134+M3_Personal!$F$144)*41000)/1000000</x:f>
        <x:v>132.2</x:v>
      </x:c>
      <x:c r="G755" s="15" t="str">
        <x:v>Residente cargado + tutor; solo plazas sobre escenario base</x:v>
      </x:c>
    </x:row>
    <x:row r="756">
      <x:c r="A756" s="15" t="str">
        <x:v>Central</x:v>
      </x:c>
      <x:c r="B756" s="15" t="n">
        <x:v>2036</x:v>
      </x:c>
      <x:c r="C756" s="15" t="str">
        <x:v>M3</x:v>
      </x:c>
      <x:c r="D756" s="15" t="str">
        <x:v>Incentivos difícil cobertura</x:v>
      </x:c>
      <x:c r="E756" s="15" t="str">
        <x:v>Recurrente</x:v>
      </x:c>
      <x:c r="F756" s="35" t="n">
        <x:f>Parametros!$D$20*Parametros!$D$21/1000000*Calendario!$K$8</x:f>
        <x:v>100</x:v>
      </x:c>
      <x:c r="G756" s="15" t="str">
        <x:v>Puestos e incentivo editables</x:v>
      </x:c>
    </x:row>
    <x:row r="757">
      <x:c r="A757" s="15" t="str">
        <x:v>Central</x:v>
      </x:c>
      <x:c r="B757" s="15" t="n">
        <x:v>2036</x:v>
      </x:c>
      <x:c r="C757" s="15" t="str">
        <x:v>M3</x:v>
      </x:c>
      <x:c r="D757" s="15" t="str">
        <x:v>Homologación y evaluación</x:v>
      </x:c>
      <x:c r="E757" s="15" t="str">
        <x:v>Recurrente</x:v>
      </x:c>
      <x:c r="F757" s="35" t="n">
        <x:f>Parametros!$D$22*Calendario!$K$8</x:f>
        <x:v>18</x:v>
      </x:c>
      <x:c r="G757" s="15" t="str">
        <x:v>Unidades de tramitación y evaluación</x:v>
      </x:c>
    </x:row>
    <x:row r="758">
      <x:c r="A758" s="15" t="str">
        <x:v>Central</x:v>
      </x:c>
      <x:c r="B758" s="15" t="n">
        <x:v>2036</x:v>
      </x:c>
      <x:c r="C758" s="15" t="str">
        <x:v>M3</x:v>
      </x:c>
      <x:c r="D758" s="15" t="str">
        <x:v>Planificación, REPS y transparencia</x:v>
      </x:c>
      <x:c r="E758" s="15" t="str">
        <x:v>Recurrente</x:v>
      </x:c>
      <x:c r="F758" s="35" t="n">
        <x:f>Parametros!$D$23*Calendario!$K$8</x:f>
        <x:v>10</x:v>
      </x:c>
      <x:c r="G758" s="15" t="str">
        <x:v>Previsiones bienales y registro</x:v>
      </x:c>
    </x:row>
    <x:row r="759">
      <x:c r="A759" s="15" t="str">
        <x:v>Central</x:v>
      </x:c>
      <x:c r="B759" s="15" t="n">
        <x:v>2036</x:v>
      </x:c>
      <x:c r="C759" s="15" t="str">
        <x:v>M4</x:v>
      </x:c>
      <x:c r="D759" s="15" t="str">
        <x:v>Red comunitaria multidisciplinar</x:v>
      </x:c>
      <x:c r="E759" s="15" t="str">
        <x:v>Recurrente</x:v>
      </x:c>
      <x:c r="F759" s="35" t="n">
        <x:f>(Calendario!$K$9*(((Calendario!$K$5*10)*(Parametros!$D$24*(Parametros!$D$69*Parametros!$D$66)+Parametros!$D$25*(Parametros!$D$68*Parametros!$D$66)+Parametros!$D$26*(Parametros!$D$71*Parametros!$D$66)+Parametros!$D$27*(Parametros!$D$73*Parametros!$D$66))/1000000)+((Calendario!$K$5*4*Parametros!$D$28)*((Parametros!$D$69*Parametros!$D$66)+0.5*(Parametros!$D$68*Parametros!$D$66)+(Parametros!$D$71*Parametros!$D$66)+0.5*(Parametros!$D$73*Parametros!$D$66))/1000000)))</x:f>
        <x:v>209.58012578236506</x:v>
      </x:c>
      <x:c r="G759" s="15" t="str">
        <x:v>Módulos por población; equipo completo</x:v>
      </x:c>
    </x:row>
    <x:row r="760">
      <x:c r="A760" s="15" t="str">
        <x:v>Central</x:v>
      </x:c>
      <x:c r="B760" s="15" t="n">
        <x:v>2036</x:v>
      </x:c>
      <x:c r="C760" s="15" t="str">
        <x:v>M4</x:v>
      </x:c>
      <x:c r="D760" s="15" t="str">
        <x:v>Espacios, grupos y equipamiento</x:v>
      </x:c>
      <x:c r="E760" s="15" t="str">
        <x:v>Recurrente</x:v>
      </x:c>
      <x:c r="F760" s="35" t="n">
        <x:f>(Calendario!$K$9*(((Calendario!$K$5*10)*(Parametros!$D$24*(Parametros!$D$69*Parametros!$D$66)+Parametros!$D$25*(Parametros!$D$68*Parametros!$D$66)+Parametros!$D$26*(Parametros!$D$71*Parametros!$D$66)+Parametros!$D$27*(Parametros!$D$73*Parametros!$D$66))/1000000)+((Calendario!$K$5*4*Parametros!$D$28)*((Parametros!$D$69*Parametros!$D$66)+0.5*(Parametros!$D$68*Parametros!$D$66)+(Parametros!$D$71*Parametros!$D$66)+0.5*(Parametros!$D$73*Parametros!$D$66))/1000000)))*Parametros!$D$30</x:f>
        <x:v>31.43701886735476</x:v>
      </x:c>
      <x:c r="G760" s="15" t="str">
        <x:v>Porcentaje de personal</x:v>
      </x:c>
    </x:row>
    <x:row r="761">
      <x:c r="A761" s="15" t="str">
        <x:v>Central</x:v>
      </x:c>
      <x:c r="B761" s="15" t="n">
        <x:v>2036</x:v>
      </x:c>
      <x:c r="C761" s="15" t="str">
        <x:v>M4</x:v>
      </x:c>
      <x:c r="D761" s="15" t="str">
        <x:v>Crisis, infancia, adicciones y continuidad</x:v>
      </x:c>
      <x:c r="E761" s="15" t="str">
        <x:v>Recurrente</x:v>
      </x:c>
      <x:c r="F761" s="35" t="n">
        <x:f>Parametros!$D$29*Calendario!$K$9</x:f>
        <x:v>75</x:v>
      </x:c>
      <x:c r="G761" s="15" t="str">
        <x:v>Bolsa programática anual</x:v>
      </x:c>
    </x:row>
    <x:row r="762">
      <x:c r="A762" s="15" t="str">
        <x:v>Central</x:v>
      </x:c>
      <x:c r="B762" s="15" t="n">
        <x:v>2036</x:v>
      </x:c>
      <x:c r="C762" s="15" t="str">
        <x:v>M4</x:v>
      </x:c>
      <x:c r="D762" s="15" t="str">
        <x:v>Descuento Plan Salud Mental vigente</x:v>
      </x:c>
      <x:c r="E762" s="15" t="str">
        <x:v>Deducción</x:v>
      </x:c>
      <x:c r="F762" s="35" t="n">
        <x:f>-39*Calendario!$K$9</x:f>
        <x:v>-39</x:v>
      </x:c>
      <x:c r="G762" s="15" t="str">
        <x:v>Plan de Acción 2025–2027: 39 M€/año consolidados</x:v>
      </x:c>
    </x:row>
    <x:row r="763">
      <x:c r="A763" s="15" t="str">
        <x:v>Central</x:v>
      </x:c>
      <x:c r="B763" s="15" t="n">
        <x:v>2036</x:v>
      </x:c>
      <x:c r="C763" s="15" t="str">
        <x:v>M5</x:v>
      </x:c>
      <x:c r="D763" s="15" t="str">
        <x:v>Equipos de atención en casa</x:v>
      </x:c>
      <x:c r="E763" s="15" t="str">
        <x:v>Recurrente</x:v>
      </x:c>
      <x:c r="F763" s="35" t="n">
        <x:f>(Calendario!$K$5*10*Parametros!$D$31)*(0.5*(Parametros!$D$76*Parametros!$D$66)+1.5*(Parametros!$D$70*Parametros!$D$66)+0.5*(Parametros!$D$72*Parametros!$D$66)+0.5*(Parametros!$D$73*Parametros!$D$66)+0.5*(Parametros!$D$74*Parametros!$D$66))/1000000*Calendario!$K$10</x:f>
        <x:v>93.95943727679999</x:v>
      </x:c>
      <x:c r="G763" s="15" t="str">
        <x:v>Módulos por 100.000 habitantes</x:v>
      </x:c>
    </x:row>
    <x:row r="764">
      <x:c r="A764" s="15" t="str">
        <x:v>Central</x:v>
      </x:c>
      <x:c r="B764" s="15" t="n">
        <x:v>2036</x:v>
      </x:c>
      <x:c r="C764" s="15" t="str">
        <x:v>M5</x:v>
      </x:c>
      <x:c r="D764" s="15" t="str">
        <x:v>Telemonitorización con alternativa</x:v>
      </x:c>
      <x:c r="E764" s="15" t="str">
        <x:v>Recurrente</x:v>
      </x:c>
      <x:c r="F764" s="35" t="n">
        <x:f>Calendario!$K$5*1000000*Parametros!$D$32*Parametros!$D$33/1000000*Calendario!$K$10</x:f>
        <x:v>159.3</x:v>
      </x:c>
      <x:c r="G764" s="15" t="str">
        <x:v>Población cubierta × coste anual</x:v>
      </x:c>
    </x:row>
    <x:row r="765">
      <x:c r="A765" s="15" t="str">
        <x:v>Central</x:v>
      </x:c>
      <x:c r="B765" s="15" t="n">
        <x:v>2036</x:v>
      </x:c>
      <x:c r="C765" s="15" t="str">
        <x:v>M5</x:v>
      </x:c>
      <x:c r="D765" s="15" t="str">
        <x:v>Plan único y coordinación</x:v>
      </x:c>
      <x:c r="E765" s="15" t="str">
        <x:v>Recurrente</x:v>
      </x:c>
      <x:c r="F765" s="35" t="n">
        <x:f>Parametros!$D$64*Parametros!$D$34/1000000*Calendario!$K$10</x:f>
        <x:v>65.13</x:v>
      </x:c>
      <x:c r="G765" s="15" t="str">
        <x:v>13.026 centros y consultorios AP</x:v>
      </x:c>
    </x:row>
    <x:row r="766">
      <x:c r="A766" s="15" t="str">
        <x:v>Central</x:v>
      </x:c>
      <x:c r="B766" s="15" t="n">
        <x:v>2036</x:v>
      </x:c>
      <x:c r="C766" s="15" t="str">
        <x:v>M5</x:v>
      </x:c>
      <x:c r="D766" s="15" t="str">
        <x:v>Apoyo y respiro a cuidadores</x:v>
      </x:c>
      <x:c r="E766" s="15" t="str">
        <x:v>Recurrente</x:v>
      </x:c>
      <x:c r="F766" s="35" t="n">
        <x:f>Parametros!$D$35*Parametros!$D$36/1000000*Calendario!$K$10</x:f>
        <x:v>50</x:v>
      </x:c>
      <x:c r="G766" s="15" t="str">
        <x:v>Episodios anuales</x:v>
      </x:c>
    </x:row>
    <x:row r="767">
      <x:c r="A767" s="15" t="str">
        <x:v>Central</x:v>
      </x:c>
      <x:c r="B767" s="15" t="n">
        <x:v>2036</x:v>
      </x:c>
      <x:c r="C767" s="15" t="str">
        <x:v>M5</x:v>
      </x:c>
      <x:c r="D767" s="15" t="str">
        <x:v>Completar equipos paliativos</x:v>
      </x:c>
      <x:c r="E767" s="15" t="str">
        <x:v>Recurrente</x:v>
      </x:c>
      <x:c r="F767" s="35" t="n">
        <x:f>Parametros!$D$37*0.5*((Parametros!$D$69*Parametros!$D$66)+(Parametros!$D$73*Parametros!$D$66))/1000000*Calendario!$K$10</x:f>
        <x:v>7.7080144812</x:v>
      </x:c>
      <x:c r="G767" s="15" t="str">
        <x:v>Brecha frente a equipos completos; hipótesis editable</x:v>
      </x:c>
    </x:row>
    <x:row r="768">
      <x:c r="A768" s="15" t="str">
        <x:v>Central</x:v>
      </x:c>
      <x:c r="B768" s="15" t="n">
        <x:v>2036</x:v>
      </x:c>
      <x:c r="C768" s="15" t="str">
        <x:v>M6</x:v>
      </x:c>
      <x:c r="D768" s="15" t="str">
        <x:v>Equipos territoriales de salud pública</x:v>
      </x:c>
      <x:c r="E768" s="15" t="str">
        <x:v>Recurrente</x:v>
      </x:c>
      <x:c r="F768" s="35" t="n">
        <x:f>(Calendario!$K$5*10*Parametros!$D$38)*((Parametros!$D$75*Parametros!$D$66)+(Parametros!$D$70*Parametros!$D$66)+(Parametros!$D$74*Parametros!$D$66))/1000000*Calendario!$K$11</x:f>
        <x:v>80.56498675590001</x:v>
      </x:c>
      <x:c r="G768" s="15" t="str">
        <x:v>Módulo: técnico + enfermería + datos/administración</x:v>
      </x:c>
    </x:row>
    <x:row r="769">
      <x:c r="A769" s="15" t="str">
        <x:v>Central</x:v>
      </x:c>
      <x:c r="B769" s="15" t="n">
        <x:v>2036</x:v>
      </x:c>
      <x:c r="C769" s="15" t="str">
        <x:v>M6</x:v>
      </x:c>
      <x:c r="D769" s="15" t="str">
        <x:v>Programas comunitarios de prevención</x:v>
      </x:c>
      <x:c r="E769" s="15" t="str">
        <x:v>Recurrente</x:v>
      </x:c>
      <x:c r="F769" s="35" t="n">
        <x:f>Calendario!$K$5*Parametros!$D$39*Calendario!$K$11</x:f>
        <x:v>265.5</x:v>
      </x:c>
      <x:c r="G769" s="15" t="str">
        <x:v>€/residente</x:v>
      </x:c>
    </x:row>
    <x:row r="770">
      <x:c r="A770" s="15" t="str">
        <x:v>Central</x:v>
      </x:c>
      <x:c r="B770" s="15" t="n">
        <x:v>2036</x:v>
      </x:c>
      <x:c r="C770" s="15" t="str">
        <x:v>M6</x:v>
      </x:c>
      <x:c r="D770" s="15" t="str">
        <x:v>Vacunación y captación activa</x:v>
      </x:c>
      <x:c r="E770" s="15" t="str">
        <x:v>Recurrente</x:v>
      </x:c>
      <x:c r="F770" s="35" t="n">
        <x:f>Calendario!$K$5*Parametros!$D$40*Calendario!$K$11</x:f>
        <x:v>106.2</x:v>
      </x:c>
      <x:c r="G770" s="15" t="str">
        <x:v>€/residente</x:v>
      </x:c>
    </x:row>
    <x:row r="771">
      <x:c r="A771" s="15" t="str">
        <x:v>Central</x:v>
      </x:c>
      <x:c r="B771" s="15" t="n">
        <x:v>2036</x:v>
      </x:c>
      <x:c r="C771" s="15" t="str">
        <x:v>M6</x:v>
      </x:c>
      <x:c r="D771" s="15" t="str">
        <x:v>Escuela, comunidad y clima</x:v>
      </x:c>
      <x:c r="E771" s="15" t="str">
        <x:v>Recurrente</x:v>
      </x:c>
      <x:c r="F771" s="35" t="n">
        <x:f>Parametros!$D$64*Parametros!$D$41/1000000*Calendario!$K$11</x:f>
        <x:v>65.13</x:v>
      </x:c>
      <x:c r="G771" s="15" t="str">
        <x:v>€/centro AP</x:v>
      </x:c>
    </x:row>
    <x:row r="772">
      <x:c r="A772" s="15" t="str">
        <x:v>Central</x:v>
      </x:c>
      <x:c r="B772" s="15" t="n">
        <x:v>2036</x:v>
      </x:c>
      <x:c r="C772" s="15" t="str">
        <x:v>M6</x:v>
      </x:c>
      <x:c r="D772" s="15" t="str">
        <x:v>Evaluación y cribados</x:v>
      </x:c>
      <x:c r="E772" s="15" t="str">
        <x:v>Recurrente</x:v>
      </x:c>
      <x:c r="F772" s="35" t="n">
        <x:f>Parametros!$D$42*Calendario!$K$11</x:f>
        <x:v>50</x:v>
      </x:c>
      <x:c r="G772" s="15" t="str">
        <x:v>No duplica ampliación de mama ya aprobada</x:v>
      </x:c>
    </x:row>
    <x:row r="773">
      <x:c r="A773" s="15" t="str">
        <x:v>Central</x:v>
      </x:c>
      <x:c r="B773" s="15" t="n">
        <x:v>2036</x:v>
      </x:c>
      <x:c r="C773" s="15" t="str">
        <x:v>M6</x:v>
      </x:c>
      <x:c r="D773" s="15" t="str">
        <x:v>Descuento programas solapados</x:v>
      </x:c>
      <x:c r="E773" s="15" t="str">
        <x:v>Deducción</x:v>
      </x:c>
      <x:c r="F773" s="35" t="n">
        <x:f>-Parametros!$D$43*Calendario!$K$11</x:f>
        <x:v>-25</x:v>
      </x:c>
      <x:c r="G773" s="15" t="str">
        <x:v>Programas ya financiados</x:v>
      </x:c>
    </x:row>
    <x:row r="774">
      <x:c r="A774" s="15" t="str">
        <x:v>Central</x:v>
      </x:c>
      <x:c r="B774" s="15" t="n">
        <x:v>2036</x:v>
      </x:c>
      <x:c r="C774" s="15" t="str">
        <x:v>M7</x:v>
      </x:c>
      <x:c r="D774" s="15" t="str">
        <x:v>Cobertura bucodental adicional</x:v>
      </x:c>
      <x:c r="E774" s="15" t="str">
        <x:v>Recurrente</x:v>
      </x:c>
      <x:c r="F774" s="35" t="n">
        <x:f>((Calendario!$K$5*1000000)*0.135*MAX(0,Parametros!$D$44-0.304)+(Calendario!$K$5*1000000)*0.22*MAX(0,Parametros!$D$45-0.03)+350000*MAX(0,Parametros!$D$46-0.25)+1000000*MAX(0,Parametros!$D$47-0.20))*Parametros!$D$48/1000000*Calendario!$K$12</x:f>
        <x:v>428.06796</x:v>
      </x:c>
      <x:c r="G774" s="15" t="str">
        <x:v>Solo cobertura sobre la línea base 2026; no suma otra vez los 60,058 M€</x:v>
      </x:c>
    </x:row>
    <x:row r="775">
      <x:c r="A775" s="15" t="str">
        <x:v>Central</x:v>
      </x:c>
      <x:c r="B775" s="15" t="n">
        <x:v>2036</x:v>
      </x:c>
      <x:c r="C775" s="15" t="str">
        <x:v>M7</x:v>
      </x:c>
      <x:c r="D775" s="15" t="str">
        <x:v>Unidades móviles - operación</x:v>
      </x:c>
      <x:c r="E775" s="15" t="str">
        <x:v>Recurrente</x:v>
      </x:c>
      <x:c r="F775" s="35" t="n">
        <x:f>Parametros!$D$49*300000/1000000*Calendario!$K$12</x:f>
        <x:v>30</x:v>
      </x:c>
      <x:c r="G775" s="15" t="str">
        <x:v>300.000 €/unidad/año</x:v>
      </x:c>
    </x:row>
    <x:row r="776">
      <x:c r="A776" s="15" t="str">
        <x:v>Central</x:v>
      </x:c>
      <x:c r="B776" s="15" t="n">
        <x:v>2036</x:v>
      </x:c>
      <x:c r="C776" s="15" t="str">
        <x:v>M7</x:v>
      </x:c>
      <x:c r="D776" s="15" t="str">
        <x:v>Unidades móviles - inversión</x:v>
      </x:c>
      <x:c r="E776" s="15" t="str">
        <x:v>Temporal</x:v>
      </x:c>
      <x:c r="F776" s="35" t="n">
        <x:f>0</x:f>
        <x:v>0</x:v>
      </x:c>
      <x:c r="G776" s="15" t="str">
        <x:v>250.000 €/unidad; 2027–2030</x:v>
      </x:c>
    </x:row>
    <x:row r="777">
      <x:c r="A777" s="15" t="str">
        <x:v>Central</x:v>
      </x:c>
      <x:c r="B777" s="15" t="n">
        <x:v>2036</x:v>
      </x:c>
      <x:c r="C777" s="15" t="str">
        <x:v>M7</x:v>
      </x:c>
      <x:c r="D777" s="15" t="str">
        <x:v>Transporte sanitario y ayudas</x:v>
      </x:c>
      <x:c r="E777" s="15" t="str">
        <x:v>Recurrente</x:v>
      </x:c>
      <x:c r="F777" s="35" t="n">
        <x:f>Parametros!$D$50*250/1000000*Calendario!$K$12</x:f>
        <x:v>25</x:v>
      </x:c>
      <x:c r="G777" s="15" t="str">
        <x:v>250 €/ayuda</x:v>
      </x:c>
    </x:row>
    <x:row r="778">
      <x:c r="A778" s="15" t="str">
        <x:v>Central</x:v>
      </x:c>
      <x:c r="B778" s="15" t="n">
        <x:v>2036</x:v>
      </x:c>
      <x:c r="C778" s="15" t="str">
        <x:v>M7</x:v>
      </x:c>
      <x:c r="D778" s="15" t="str">
        <x:v>Redes territoriales compartidas</x:v>
      </x:c>
      <x:c r="E778" s="15" t="str">
        <x:v>Recurrente</x:v>
      </x:c>
      <x:c r="F778" s="35" t="n">
        <x:f>Parametros!$D$51*Calendario!$K$12</x:f>
        <x:v>90</x:v>
      </x:c>
      <x:c r="G778" s="15" t="str">
        <x:v>18 territorios; editable</x:v>
      </x:c>
    </x:row>
    <x:row r="779">
      <x:c r="A779" s="15" t="str">
        <x:v>Central</x:v>
      </x:c>
      <x:c r="B779" s="15" t="n">
        <x:v>2036</x:v>
      </x:c>
      <x:c r="C779" s="15" t="str">
        <x:v>M7</x:v>
      </x:c>
      <x:c r="D779" s="15" t="str">
        <x:v>Fondo de cohesión ajustado</x:v>
      </x:c>
      <x:c r="E779" s="15" t="str">
        <x:v>Recurrente</x:v>
      </x:c>
      <x:c r="F779" s="35" t="n">
        <x:f>Parametros!$D$52*Calendario!$K$12</x:f>
        <x:v>150</x:v>
      </x:c>
      <x:c r="G779" s="15" t="str">
        <x:v>Envejecimiento, dispersión e insularidad</x:v>
      </x:c>
    </x:row>
    <x:row r="780">
      <x:c r="A780" s="15" t="str">
        <x:v>Central</x:v>
      </x:c>
      <x:c r="B780" s="15" t="n">
        <x:v>2036</x:v>
      </x:c>
      <x:c r="C780" s="15" t="str">
        <x:v>M7</x:v>
      </x:c>
      <x:c r="D780" s="15" t="str">
        <x:v>Evaluación de ampliación óptica</x:v>
      </x:c>
      <x:c r="E780" s="15" t="str">
        <x:v>Recurrente</x:v>
      </x:c>
      <x:c r="F780" s="35" t="n">
        <x:f>Parametros!$D$53*Calendario!$K$12</x:f>
        <x:v>5</x:v>
      </x:c>
      <x:c r="G780" s="15" t="str">
        <x:v>Plan Veo vigente queda en el escenario base</x:v>
      </x:c>
    </x:row>
    <x:row r="781">
      <x:c r="A781" s="15" t="str">
        <x:v>Central</x:v>
      </x:c>
      <x:c r="B781" s="15" t="n">
        <x:v>2036</x:v>
      </x:c>
      <x:c r="C781" s="15" t="str">
        <x:v>M8</x:v>
      </x:c>
      <x:c r="D781" s="15" t="str">
        <x:v>Interoperabilidad y acceso - inversión</x:v>
      </x:c>
      <x:c r="E781" s="15" t="str">
        <x:v>Temporal</x:v>
      </x:c>
      <x:c r="F781" s="35" t="n">
        <x:f>0</x:f>
        <x:v>0</x:v>
      </x:c>
      <x:c r="G781" s="15" t="str">
        <x:v>Centros AP + hospitales + plataforma; 2027–2030</x:v>
      </x:c>
    </x:row>
    <x:row r="782">
      <x:c r="A782" s="15" t="str">
        <x:v>Central</x:v>
      </x:c>
      <x:c r="B782" s="15" t="n">
        <x:v>2036</x:v>
      </x:c>
      <x:c r="C782" s="15" t="str">
        <x:v>M8</x:v>
      </x:c>
      <x:c r="D782" s="15" t="str">
        <x:v>Operación, seguridad y mantenimiento</x:v>
      </x:c>
      <x:c r="E782" s="15" t="str">
        <x:v>Recurrente</x:v>
      </x:c>
      <x:c r="F782" s="35" t="n">
        <x:f>((Parametros!$D$64*Parametros!$D$54+Parametros!$D$65*Parametros!$D$55)/1000000+Parametros!$D$56)*Parametros!$D$57</x:f>
        <x:v>118.904</x:v>
      </x:c>
      <x:c r="G782" s="15" t="str">
        <x:v>Porcentaje anual de inversión</x:v>
      </x:c>
    </x:row>
    <x:row r="783">
      <x:c r="A783" s="15" t="str">
        <x:v>Central</x:v>
      </x:c>
      <x:c r="B783" s="15" t="n">
        <x:v>2036</x:v>
      </x:c>
      <x:c r="C783" s="15" t="str">
        <x:v>M8</x:v>
      </x:c>
      <x:c r="D783" s="15" t="str">
        <x:v>Canal no digital</x:v>
      </x:c>
      <x:c r="E783" s="15" t="str">
        <x:v>Recurrente</x:v>
      </x:c>
      <x:c r="F783" s="35" t="n">
        <x:f>Parametros!$D$58*(Parametros!$D$74*Parametros!$D$66)/1000000*Calendario!$K$13</x:f>
        <x:v>12.942496079999998</x:v>
      </x:c>
      <x:c r="G783" s="15" t="str">
        <x:v>FTE de apoyo presencial/telefónico</x:v>
      </x:c>
    </x:row>
    <x:row r="784">
      <x:c r="A784" s="15" t="str">
        <x:v>Central</x:v>
      </x:c>
      <x:c r="B784" s="15" t="n">
        <x:v>2036</x:v>
      </x:c>
      <x:c r="C784" s="15" t="str">
        <x:v>M8</x:v>
      </x:c>
      <x:c r="D784" s="15" t="str">
        <x:v>Registro IA, auditorías y cuadro público</x:v>
      </x:c>
      <x:c r="E784" s="15" t="str">
        <x:v>Recurrente</x:v>
      </x:c>
      <x:c r="F784" s="35" t="n">
        <x:f>Parametros!$D$59*Calendario!$K$13</x:f>
        <x:v>25</x:v>
      </x:c>
      <x:c r="G784" s="15" t="str">
        <x:v>Gobernanza nacional y auditoría independiente</x:v>
      </x:c>
    </x:row>
    <x:row r="785">
      <x:c r="A785" s="15" t="str">
        <x:v>Alto</x:v>
      </x:c>
      <x:c r="B785" s="15" t="n">
        <x:v>2027</x:v>
      </x:c>
      <x:c r="C785" s="15" t="str">
        <x:v>M1</x:v>
      </x:c>
      <x:c r="D785" s="15" t="str">
        <x:v>Personal multiprofesional</x:v>
      </x:c>
      <x:c r="E785" s="15" t="str">
        <x:v>Recurrente</x:v>
      </x:c>
      <x:c r="F785" s="35" t="n">
        <x:f>Calendario!$B$6*(Calendario!$B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B$5*10*Parametros!$E$6)*((Parametros!$E$72*Parametros!$E$66)+0.5*(Parametros!$E$75*Parametros!$E$66)+0.5*(Parametros!$E$73*Parametros!$E$66)))/1000000</x:f>
        <x:v>127.44979914049509</x:v>
      </x:c>
      <x:c r="G785" s="15" t="str">
        <x:v>SIAP 2024 + retribuciones 2026 + cupos editables</x:v>
      </x:c>
    </x:row>
    <x:row r="786">
      <x:c r="A786" s="15" t="str">
        <x:v>Alto</x:v>
      </x:c>
      <x:c r="B786" s="15" t="n">
        <x:v>2027</x:v>
      </x:c>
      <x:c r="C786" s="15" t="str">
        <x:v>M1</x:v>
      </x:c>
      <x:c r="D786" s="15" t="str">
        <x:v>Diagnóstico y actividad</x:v>
      </x:c>
      <x:c r="E786" s="15" t="str">
        <x:v>Recurrente</x:v>
      </x:c>
      <x:c r="F786" s="35" t="n">
        <x:f>Calendario!$B$6*Calendario!$B$5*Parametros!$E$7</x:f>
        <x:v>80.16000000000001</x:v>
      </x:c>
      <x:c r="G786" s="15" t="str">
        <x:v>Hipótesis por residente</x:v>
      </x:c>
    </x:row>
    <x:row r="787">
      <x:c r="A787" s="15" t="str">
        <x:v>Alto</x:v>
      </x:c>
      <x:c r="B787" s="15" t="n">
        <x:v>2027</x:v>
      </x:c>
      <x:c r="C787" s="15" t="str">
        <x:v>M1</x:v>
      </x:c>
      <x:c r="D787" s="15" t="str">
        <x:v>Espacios y equipos</x:v>
      </x:c>
      <x:c r="E787" s="15" t="str">
        <x:v>Temporal</x:v>
      </x:c>
      <x:c r="F787" s="35" t="n">
        <x:f>((((Parametros!$E$60/Parametros!$E$5)-Parametros!$E$61)+(Parametros!$E$61+Parametros!$E$62+((Parametros!$E$60/Parametros!$E$5)-Parametros!$E$61)-Parametros!$E$63)+(((Parametros!$E$60/Parametros!$E$5)-Parametros!$E$61)*0.5)+2*(Calendario!$B$5*10*Parametros!$E$6))*30000/1000000)/4</x:f>
        <x:v>93.64670312500004</x:v>
      </x:c>
      <x:c r="G787" s="15" t="str">
        <x:v>30.000 € por FTE incremental; 2027–2030</x:v>
      </x:c>
    </x:row>
    <x:row r="788">
      <x:c r="A788" s="15" t="str">
        <x:v>Alto</x:v>
      </x:c>
      <x:c r="B788" s="15" t="n">
        <x:v>2027</x:v>
      </x:c>
      <x:c r="C788" s="15" t="str">
        <x:v>M1</x:v>
      </x:c>
      <x:c r="D788" s="15" t="str">
        <x:v>Mantenimiento</x:v>
      </x:c>
      <x:c r="E788" s="15" t="str">
        <x:v>Recurrente</x:v>
      </x:c>
      <x:c r="F788" s="35" t="n">
        <x:f>0</x:f>
        <x:v>0</x:v>
      </x:c>
      <x:c r="G788" s="15" t="str">
        <x:v>10% de inversión acumulada</x:v>
      </x:c>
    </x:row>
    <x:row r="789">
      <x:c r="A789" s="15" t="str">
        <x:v>Alto</x:v>
      </x:c>
      <x:c r="B789" s="15" t="n">
        <x:v>2027</x:v>
      </x:c>
      <x:c r="C789" s="15" t="str">
        <x:v>M1</x:v>
      </x:c>
      <x:c r="D789" s="15" t="str">
        <x:v>Descuento programas existentes</x:v>
      </x:c>
      <x:c r="E789" s="15" t="str">
        <x:v>Deducción</x:v>
      </x:c>
      <x:c r="F789" s="35" t="n">
        <x:f>-Parametros!$E$8*Calendario!$B$6</x:f>
        <x:v>-18</x:v>
      </x:c>
      <x:c r="G789" s="15" t="str">
        <x:v>No duplicar Plan AP 2025–2027 / transferencias 2026</x:v>
      </x:c>
    </x:row>
    <x:row r="790">
      <x:c r="A790" s="15" t="str">
        <x:v>Alto</x:v>
      </x:c>
      <x:c r="B790" s="15" t="n">
        <x:v>2027</x:v>
      </x:c>
      <x:c r="C790" s="15" t="str">
        <x:v>M2</x:v>
      </x:c>
      <x:c r="D790" s="15" t="str">
        <x:v>Absorción backlog 2025</x:v>
      </x:c>
      <x:c r="E790" s="15" t="str">
        <x:v>Temporal</x:v>
      </x:c>
      <x:c r="F790" s="35" t="n">
        <x:f>M2_Backlog!$J$12*Calendario!$B$14</x:f>
        <x:v>398.3038025951954</x:v>
      </x:c>
      <x:c r="G790" s="15" t="str">
        <x:v>SISLE dic-2025; reparto 2027–2030</x:v>
      </x:c>
    </x:row>
    <x:row r="791">
      <x:c r="A791" s="15" t="str">
        <x:v>Alto</x:v>
      </x:c>
      <x:c r="B791" s="15" t="n">
        <x:v>2027</x:v>
      </x:c>
      <x:c r="C791" s="15" t="str">
        <x:v>M2</x:v>
      </x:c>
      <x:c r="D791" s="15" t="str">
        <x:v>Reserva estructural</x:v>
      </x:c>
      <x:c r="E791" s="15" t="str">
        <x:v>Recurrente</x:v>
      </x:c>
      <x:c r="F791" s="35" t="n">
        <x:f>M2_Backlog!$J$12*Parametros!$E$10*Calendario!$B$7</x:f>
        <x:v>63.72860841523127</x:v>
      </x:c>
      <x:c r="G791" s="15" t="str">
        <x:v>Hipótesis de capacidad de reserva; validar con entradas/salidas</x:v>
      </x:c>
    </x:row>
    <x:row r="792">
      <x:c r="A792" s="15" t="str">
        <x:v>Alto</x:v>
      </x:c>
      <x:c r="B792" s="15" t="n">
        <x:v>2027</x:v>
      </x:c>
      <x:c r="C792" s="15" t="str">
        <x:v>M2</x:v>
      </x:c>
      <x:c r="D792" s="15" t="str">
        <x:v>Coordinación y transparencia</x:v>
      </x:c>
      <x:c r="E792" s="15" t="str">
        <x:v>Recurrente</x:v>
      </x:c>
      <x:c r="F792" s="35" t="n">
        <x:f>Parametros!$E$11*Calendario!$B$7</x:f>
        <x:v>7.2</x:v>
      </x:c>
      <x:c r="G792" s="15" t="str">
        <x:v>18 servicios de salud + nodo nacional</x:v>
      </x:c>
    </x:row>
    <x:row r="793">
      <x:c r="A793" s="15" t="str">
        <x:v>Alto</x:v>
      </x:c>
      <x:c r="B793" s="15" t="n">
        <x:v>2027</x:v>
      </x:c>
      <x:c r="C793" s="15" t="str">
        <x:v>M2</x:v>
      </x:c>
      <x:c r="D793" s="15" t="str">
        <x:v>Alternativa pública y desplazamientos</x:v>
      </x:c>
      <x:c r="E793" s="15" t="str">
        <x:v>Recurrente</x:v>
      </x:c>
      <x:c r="F793" s="35" t="n">
        <x:f>Parametros!$E$12*Calendario!$B$7</x:f>
        <x:v>2</x:v>
      </x:c>
      <x:c r="G793" s="15" t="str">
        <x:v>Bolsa operativa anual</x:v>
      </x:c>
    </x:row>
    <x:row r="794">
      <x:c r="A794" s="15" t="str">
        <x:v>Alto</x:v>
      </x:c>
      <x:c r="B794" s="15" t="n">
        <x:v>2027</x:v>
      </x:c>
      <x:c r="C794" s="15" t="str">
        <x:v>M3</x:v>
      </x:c>
      <x:c r="D794" s="15" t="str">
        <x:v>Plazas FSE adicionales activas</x:v>
      </x:c>
      <x:c r="E794" s="15" t="str">
        <x:v>Recurrente</x:v>
      </x:c>
      <x:c r="F794" s="35" t="n">
        <x:f>((M3_Personal!$F$145+M3_Personal!$F$155+M3_Personal!$F$165+M3_Personal!$F$175)*56000+(M3_Personal!$F$185+M3_Personal!$F$195+M3_Personal!$F$205)*41000)/1000000</x:f>
        <x:v>0</x:v>
      </x:c>
      <x:c r="G794" s="15" t="str">
        <x:v>Residente cargado + tutor; solo plazas sobre escenario base</x:v>
      </x:c>
    </x:row>
    <x:row r="795">
      <x:c r="A795" s="15" t="str">
        <x:v>Alto</x:v>
      </x:c>
      <x:c r="B795" s="15" t="n">
        <x:v>2027</x:v>
      </x:c>
      <x:c r="C795" s="15" t="str">
        <x:v>M3</x:v>
      </x:c>
      <x:c r="D795" s="15" t="str">
        <x:v>Incentivos difícil cobertura</x:v>
      </x:c>
      <x:c r="E795" s="15" t="str">
        <x:v>Recurrente</x:v>
      </x:c>
      <x:c r="F795" s="35" t="n">
        <x:f>Parametros!$E$20*Parametros!$E$21/1000000*Calendario!$B$8</x:f>
        <x:v>45</x:v>
      </x:c>
      <x:c r="G795" s="15" t="str">
        <x:v>Puestos e incentivo editables</x:v>
      </x:c>
    </x:row>
    <x:row r="796">
      <x:c r="A796" s="15" t="str">
        <x:v>Alto</x:v>
      </x:c>
      <x:c r="B796" s="15" t="n">
        <x:v>2027</x:v>
      </x:c>
      <x:c r="C796" s="15" t="str">
        <x:v>M3</x:v>
      </x:c>
      <x:c r="D796" s="15" t="str">
        <x:v>Homologación y evaluación</x:v>
      </x:c>
      <x:c r="E796" s="15" t="str">
        <x:v>Recurrente</x:v>
      </x:c>
      <x:c r="F796" s="35" t="n">
        <x:f>Parametros!$E$22*Calendario!$B$8</x:f>
        <x:v>7.5</x:v>
      </x:c>
      <x:c r="G796" s="15" t="str">
        <x:v>Unidades de tramitación y evaluación</x:v>
      </x:c>
    </x:row>
    <x:row r="797">
      <x:c r="A797" s="15" t="str">
        <x:v>Alto</x:v>
      </x:c>
      <x:c r="B797" s="15" t="n">
        <x:v>2027</x:v>
      </x:c>
      <x:c r="C797" s="15" t="str">
        <x:v>M3</x:v>
      </x:c>
      <x:c r="D797" s="15" t="str">
        <x:v>Planificación, REPS y transparencia</x:v>
      </x:c>
      <x:c r="E797" s="15" t="str">
        <x:v>Recurrente</x:v>
      </x:c>
      <x:c r="F797" s="35" t="n">
        <x:f>Parametros!$E$23*Calendario!$B$8</x:f>
        <x:v>3.75</x:v>
      </x:c>
      <x:c r="G797" s="15" t="str">
        <x:v>Previsiones bienales y registro</x:v>
      </x:c>
    </x:row>
    <x:row r="798">
      <x:c r="A798" s="15" t="str">
        <x:v>Alto</x:v>
      </x:c>
      <x:c r="B798" s="15" t="n">
        <x:v>2027</x:v>
      </x:c>
      <x:c r="C798" s="15" t="str">
        <x:v>M4</x:v>
      </x:c>
      <x:c r="D798" s="15" t="str">
        <x:v>Red comunitaria multidisciplinar</x:v>
      </x:c>
      <x:c r="E798" s="15" t="str">
        <x:v>Recurrente</x:v>
      </x:c>
      <x:c r="F798" s="35" t="n">
        <x:f>(Calendario!$B$9*(((Calendario!$B$5*10)*(Parametros!$E$24*(Parametros!$E$69*Parametros!$E$66)+Parametros!$E$25*(Parametros!$E$68*Parametros!$E$66)+Parametros!$E$26*(Parametros!$E$71*Parametros!$E$66)+Parametros!$E$27*(Parametros!$E$73*Parametros!$E$66))/1000000)+((Calendario!$B$5*4*Parametros!$E$28)*((Parametros!$E$69*Parametros!$E$66)+0.5*(Parametros!$E$68*Parametros!$E$66)+(Parametros!$E$71*Parametros!$E$66)+0.5*(Parametros!$E$73*Parametros!$E$66))/1000000)))</x:f>
        <x:v>28.175948198061008</x:v>
      </x:c>
      <x:c r="G798" s="15" t="str">
        <x:v>Módulos por población; equipo completo</x:v>
      </x:c>
    </x:row>
    <x:row r="799">
      <x:c r="A799" s="15" t="str">
        <x:v>Alto</x:v>
      </x:c>
      <x:c r="B799" s="15" t="n">
        <x:v>2027</x:v>
      </x:c>
      <x:c r="C799" s="15" t="str">
        <x:v>M4</x:v>
      </x:c>
      <x:c r="D799" s="15" t="str">
        <x:v>Espacios, grupos y equipamiento</x:v>
      </x:c>
      <x:c r="E799" s="15" t="str">
        <x:v>Recurrente</x:v>
      </x:c>
      <x:c r="F799" s="35" t="n">
        <x:f>(Calendario!$B$9*(((Calendario!$B$5*10)*(Parametros!$E$24*(Parametros!$E$69*Parametros!$E$66)+Parametros!$E$25*(Parametros!$E$68*Parametros!$E$66)+Parametros!$E$26*(Parametros!$E$71*Parametros!$E$66)+Parametros!$E$27*(Parametros!$E$73*Parametros!$E$66))/1000000)+((Calendario!$B$5*4*Parametros!$E$28)*((Parametros!$E$69*Parametros!$E$66)+0.5*(Parametros!$E$68*Parametros!$E$66)+(Parametros!$E$71*Parametros!$E$66)+0.5*(Parametros!$E$73*Parametros!$E$66))/1000000)))*Parametros!$E$30</x:f>
        <x:v>5.635189639612202</x:v>
      </x:c>
      <x:c r="G799" s="15" t="str">
        <x:v>Porcentaje de personal</x:v>
      </x:c>
    </x:row>
    <x:row r="800">
      <x:c r="A800" s="15" t="str">
        <x:v>Alto</x:v>
      </x:c>
      <x:c r="B800" s="15" t="n">
        <x:v>2027</x:v>
      </x:c>
      <x:c r="C800" s="15" t="str">
        <x:v>M4</x:v>
      </x:c>
      <x:c r="D800" s="15" t="str">
        <x:v>Crisis, infancia, adicciones y continuidad</x:v>
      </x:c>
      <x:c r="E800" s="15" t="str">
        <x:v>Recurrente</x:v>
      </x:c>
      <x:c r="F800" s="35" t="n">
        <x:f>Parametros!$E$29*Calendario!$B$9</x:f>
        <x:v>12</x:v>
      </x:c>
      <x:c r="G800" s="15" t="str">
        <x:v>Bolsa programática anual</x:v>
      </x:c>
    </x:row>
    <x:row r="801">
      <x:c r="A801" s="15" t="str">
        <x:v>Alto</x:v>
      </x:c>
      <x:c r="B801" s="15" t="n">
        <x:v>2027</x:v>
      </x:c>
      <x:c r="C801" s="15" t="str">
        <x:v>M4</x:v>
      </x:c>
      <x:c r="D801" s="15" t="str">
        <x:v>Descuento Plan Salud Mental vigente</x:v>
      </x:c>
      <x:c r="E801" s="15" t="str">
        <x:v>Deducción</x:v>
      </x:c>
      <x:c r="F801" s="35" t="n">
        <x:f>-39*Calendario!$B$9</x:f>
        <x:v>-3.9000000000000004</x:v>
      </x:c>
      <x:c r="G801" s="15" t="str">
        <x:v>Plan de Acción 2025–2027: 39 M€/año consolidados</x:v>
      </x:c>
    </x:row>
    <x:row r="802">
      <x:c r="A802" s="15" t="str">
        <x:v>Alto</x:v>
      </x:c>
      <x:c r="B802" s="15" t="n">
        <x:v>2027</x:v>
      </x:c>
      <x:c r="C802" s="15" t="str">
        <x:v>M5</x:v>
      </x:c>
      <x:c r="D802" s="15" t="str">
        <x:v>Equipos de atención en casa</x:v>
      </x:c>
      <x:c r="E802" s="15" t="str">
        <x:v>Recurrente</x:v>
      </x:c>
      <x:c r="F802" s="35" t="n">
        <x:f>(Calendario!$B$5*10*Parametros!$E$31)*(0.5*(Parametros!$E$76*Parametros!$E$66)+1.5*(Parametros!$E$70*Parametros!$E$66)+0.5*(Parametros!$E$72*Parametros!$E$66)+0.5*(Parametros!$E$73*Parametros!$E$66)+0.5*(Parametros!$E$74*Parametros!$E$66))/1000000*Calendario!$B$10</x:f>
        <x:v>13.29764917392</x:v>
      </x:c>
      <x:c r="G802" s="15" t="str">
        <x:v>Módulos por 100.000 habitantes</x:v>
      </x:c>
    </x:row>
    <x:row r="803">
      <x:c r="A803" s="15" t="str">
        <x:v>Alto</x:v>
      </x:c>
      <x:c r="B803" s="15" t="n">
        <x:v>2027</x:v>
      </x:c>
      <x:c r="C803" s="15" t="str">
        <x:v>M5</x:v>
      </x:c>
      <x:c r="D803" s="15" t="str">
        <x:v>Telemonitorización con alternativa</x:v>
      </x:c>
      <x:c r="E803" s="15" t="str">
        <x:v>Recurrente</x:v>
      </x:c>
      <x:c r="F803" s="35" t="n">
        <x:f>Calendario!$B$5*1000000*Parametros!$E$32*Parametros!$E$33/1000000*Calendario!$B$10</x:f>
        <x:v>45.09</x:v>
      </x:c>
      <x:c r="G803" s="15" t="str">
        <x:v>Población cubierta × coste anual</x:v>
      </x:c>
    </x:row>
    <x:row r="804">
      <x:c r="A804" s="15" t="str">
        <x:v>Alto</x:v>
      </x:c>
      <x:c r="B804" s="15" t="n">
        <x:v>2027</x:v>
      </x:c>
      <x:c r="C804" s="15" t="str">
        <x:v>M5</x:v>
      </x:c>
      <x:c r="D804" s="15" t="str">
        <x:v>Plan único y coordinación</x:v>
      </x:c>
      <x:c r="E804" s="15" t="str">
        <x:v>Recurrente</x:v>
      </x:c>
      <x:c r="F804" s="35" t="n">
        <x:f>Parametros!$E$64*Parametros!$E$34/1000000*Calendario!$B$10</x:f>
        <x:v>10.4208</x:v>
      </x:c>
      <x:c r="G804" s="15" t="str">
        <x:v>13.026 centros y consultorios AP</x:v>
      </x:c>
    </x:row>
    <x:row r="805">
      <x:c r="A805" s="15" t="str">
        <x:v>Alto</x:v>
      </x:c>
      <x:c r="B805" s="15" t="n">
        <x:v>2027</x:v>
      </x:c>
      <x:c r="C805" s="15" t="str">
        <x:v>M5</x:v>
      </x:c>
      <x:c r="D805" s="15" t="str">
        <x:v>Apoyo y respiro a cuidadores</x:v>
      </x:c>
      <x:c r="E805" s="15" t="str">
        <x:v>Recurrente</x:v>
      </x:c>
      <x:c r="F805" s="35" t="n">
        <x:f>Parametros!$E$35*Parametros!$E$36/1000000*Calendario!$B$10</x:f>
        <x:v>11.25</x:v>
      </x:c>
      <x:c r="G805" s="15" t="str">
        <x:v>Episodios anuales</x:v>
      </x:c>
    </x:row>
    <x:row r="806">
      <x:c r="A806" s="15" t="str">
        <x:v>Alto</x:v>
      </x:c>
      <x:c r="B806" s="15" t="n">
        <x:v>2027</x:v>
      </x:c>
      <x:c r="C806" s="15" t="str">
        <x:v>M5</x:v>
      </x:c>
      <x:c r="D806" s="15" t="str">
        <x:v>Completar equipos paliativos</x:v>
      </x:c>
      <x:c r="E806" s="15" t="str">
        <x:v>Recurrente</x:v>
      </x:c>
      <x:c r="F806" s="35" t="n">
        <x:f>Parametros!$E$37*0.5*((Parametros!$E$69*Parametros!$E$66)+(Parametros!$E$73*Parametros!$E$66))/1000000*Calendario!$B$10</x:f>
        <x:v>1.167880982</x:v>
      </x:c>
      <x:c r="G806" s="15" t="str">
        <x:v>Brecha frente a equipos completos; hipótesis editable</x:v>
      </x:c>
    </x:row>
    <x:row r="807">
      <x:c r="A807" s="15" t="str">
        <x:v>Alto</x:v>
      </x:c>
      <x:c r="B807" s="15" t="n">
        <x:v>2027</x:v>
      </x:c>
      <x:c r="C807" s="15" t="str">
        <x:v>M6</x:v>
      </x:c>
      <x:c r="D807" s="15" t="str">
        <x:v>Equipos territoriales de salud pública</x:v>
      </x:c>
      <x:c r="E807" s="15" t="str">
        <x:v>Recurrente</x:v>
      </x:c>
      <x:c r="F807" s="35" t="n">
        <x:f>(Calendario!$B$5*10*Parametros!$E$38)*((Parametros!$E$75*Parametros!$E$66)+(Parametros!$E$70*Parametros!$E$66)+(Parametros!$E$74*Parametros!$E$66))/1000000*Calendario!$B$11</x:f>
        <x:v>22.803987776670002</x:v>
      </x:c>
      <x:c r="G807" s="15" t="str">
        <x:v>Módulo: técnico + enfermería + datos/administración</x:v>
      </x:c>
    </x:row>
    <x:row r="808">
      <x:c r="A808" s="15" t="str">
        <x:v>Alto</x:v>
      </x:c>
      <x:c r="B808" s="15" t="n">
        <x:v>2027</x:v>
      </x:c>
      <x:c r="C808" s="15" t="str">
        <x:v>M6</x:v>
      </x:c>
      <x:c r="D808" s="15" t="str">
        <x:v>Programas comunitarios de prevención</x:v>
      </x:c>
      <x:c r="E808" s="15" t="str">
        <x:v>Recurrente</x:v>
      </x:c>
      <x:c r="F808" s="35" t="n">
        <x:f>Calendario!$B$5*Parametros!$E$39*Calendario!$B$11</x:f>
        <x:v>80.16000000000001</x:v>
      </x:c>
      <x:c r="G808" s="15" t="str">
        <x:v>€/residente</x:v>
      </x:c>
    </x:row>
    <x:row r="809">
      <x:c r="A809" s="15" t="str">
        <x:v>Alto</x:v>
      </x:c>
      <x:c r="B809" s="15" t="n">
        <x:v>2027</x:v>
      </x:c>
      <x:c r="C809" s="15" t="str">
        <x:v>M6</x:v>
      </x:c>
      <x:c r="D809" s="15" t="str">
        <x:v>Vacunación y captación activa</x:v>
      </x:c>
      <x:c r="E809" s="15" t="str">
        <x:v>Recurrente</x:v>
      </x:c>
      <x:c r="F809" s="35" t="n">
        <x:f>Calendario!$B$5*Parametros!$E$40*Calendario!$B$11</x:f>
        <x:v>35.07</x:v>
      </x:c>
      <x:c r="G809" s="15" t="str">
        <x:v>€/residente</x:v>
      </x:c>
    </x:row>
    <x:row r="810">
      <x:c r="A810" s="15" t="str">
        <x:v>Alto</x:v>
      </x:c>
      <x:c r="B810" s="15" t="n">
        <x:v>2027</x:v>
      </x:c>
      <x:c r="C810" s="15" t="str">
        <x:v>M6</x:v>
      </x:c>
      <x:c r="D810" s="15" t="str">
        <x:v>Escuela, comunidad y clima</x:v>
      </x:c>
      <x:c r="E810" s="15" t="str">
        <x:v>Recurrente</x:v>
      </x:c>
      <x:c r="F810" s="35" t="n">
        <x:f>Parametros!$E$64*Parametros!$E$41/1000000*Calendario!$B$11</x:f>
        <x:v>20.8416</x:v>
      </x:c>
      <x:c r="G810" s="15" t="str">
        <x:v>€/centro AP</x:v>
      </x:c>
    </x:row>
    <x:row r="811">
      <x:c r="A811" s="15" t="str">
        <x:v>Alto</x:v>
      </x:c>
      <x:c r="B811" s="15" t="n">
        <x:v>2027</x:v>
      </x:c>
      <x:c r="C811" s="15" t="str">
        <x:v>M6</x:v>
      </x:c>
      <x:c r="D811" s="15" t="str">
        <x:v>Evaluación y cribados</x:v>
      </x:c>
      <x:c r="E811" s="15" t="str">
        <x:v>Recurrente</x:v>
      </x:c>
      <x:c r="F811" s="35" t="n">
        <x:f>Parametros!$E$42*Calendario!$B$11</x:f>
        <x:v>20</x:v>
      </x:c>
      <x:c r="G811" s="15" t="str">
        <x:v>No duplica ampliación de mama ya aprobada</x:v>
      </x:c>
    </x:row>
    <x:row r="812">
      <x:c r="A812" s="15" t="str">
        <x:v>Alto</x:v>
      </x:c>
      <x:c r="B812" s="15" t="n">
        <x:v>2027</x:v>
      </x:c>
      <x:c r="C812" s="15" t="str">
        <x:v>M6</x:v>
      </x:c>
      <x:c r="D812" s="15" t="str">
        <x:v>Descuento programas solapados</x:v>
      </x:c>
      <x:c r="E812" s="15" t="str">
        <x:v>Deducción</x:v>
      </x:c>
      <x:c r="F812" s="35" t="n">
        <x:f>-Parametros!$E$43*Calendario!$B$11</x:f>
        <x:v>-7</x:v>
      </x:c>
      <x:c r="G812" s="15" t="str">
        <x:v>Programas ya financiados</x:v>
      </x:c>
    </x:row>
    <x:row r="813">
      <x:c r="A813" s="15" t="str">
        <x:v>Alto</x:v>
      </x:c>
      <x:c r="B813" s="15" t="n">
        <x:v>2027</x:v>
      </x:c>
      <x:c r="C813" s="15" t="str">
        <x:v>M7</x:v>
      </x:c>
      <x:c r="D813" s="15" t="str">
        <x:v>Cobertura bucodental adicional</x:v>
      </x:c>
      <x:c r="E813" s="15" t="str">
        <x:v>Recurrente</x:v>
      </x:c>
      <x:c r="F813" s="35" t="n">
        <x:f>((Calendario!$B$5*1000000)*0.135*MAX(0,Parametros!$E$44-0.304)+(Calendario!$B$5*1000000)*0.22*MAX(0,Parametros!$E$45-0.03)+350000*MAX(0,Parametros!$E$46-0.25)+1000000*MAX(0,Parametros!$E$47-0.20))*Parametros!$E$48/1000000*Calendario!$B$12</x:f>
        <x:v>105.408303</x:v>
      </x:c>
      <x:c r="G813" s="15" t="str">
        <x:v>Solo cobertura sobre la línea base 2026; no suma otra vez los 60,058 M€</x:v>
      </x:c>
    </x:row>
    <x:row r="814">
      <x:c r="A814" s="15" t="str">
        <x:v>Alto</x:v>
      </x:c>
      <x:c r="B814" s="15" t="n">
        <x:v>2027</x:v>
      </x:c>
      <x:c r="C814" s="15" t="str">
        <x:v>M7</x:v>
      </x:c>
      <x:c r="D814" s="15" t="str">
        <x:v>Unidades móviles - operación</x:v>
      </x:c>
      <x:c r="E814" s="15" t="str">
        <x:v>Recurrente</x:v>
      </x:c>
      <x:c r="F814" s="35" t="n">
        <x:f>Parametros!$E$49*300000/1000000*Calendario!$B$12</x:f>
        <x:v>6.75</x:v>
      </x:c>
      <x:c r="G814" s="15" t="str">
        <x:v>300.000 €/unidad/año</x:v>
      </x:c>
    </x:row>
    <x:row r="815">
      <x:c r="A815" s="15" t="str">
        <x:v>Alto</x:v>
      </x:c>
      <x:c r="B815" s="15" t="n">
        <x:v>2027</x:v>
      </x:c>
      <x:c r="C815" s="15" t="str">
        <x:v>M7</x:v>
      </x:c>
      <x:c r="D815" s="15" t="str">
        <x:v>Unidades móviles - inversión</x:v>
      </x:c>
      <x:c r="E815" s="15" t="str">
        <x:v>Temporal</x:v>
      </x:c>
      <x:c r="F815" s="35" t="n">
        <x:f>Parametros!$E$49*250000/1000000/4</x:f>
        <x:v>9.375</x:v>
      </x:c>
      <x:c r="G815" s="15" t="str">
        <x:v>250.000 €/unidad; 2027–2030</x:v>
      </x:c>
    </x:row>
    <x:row r="816">
      <x:c r="A816" s="15" t="str">
        <x:v>Alto</x:v>
      </x:c>
      <x:c r="B816" s="15" t="n">
        <x:v>2027</x:v>
      </x:c>
      <x:c r="C816" s="15" t="str">
        <x:v>M7</x:v>
      </x:c>
      <x:c r="D816" s="15" t="str">
        <x:v>Transporte sanitario y ayudas</x:v>
      </x:c>
      <x:c r="E816" s="15" t="str">
        <x:v>Recurrente</x:v>
      </x:c>
      <x:c r="F816" s="35" t="n">
        <x:f>Parametros!$E$50*250/1000000*Calendario!$B$12</x:f>
        <x:v>6.75</x:v>
      </x:c>
      <x:c r="G816" s="15" t="str">
        <x:v>250 €/ayuda</x:v>
      </x:c>
    </x:row>
    <x:row r="817">
      <x:c r="A817" s="15" t="str">
        <x:v>Alto</x:v>
      </x:c>
      <x:c r="B817" s="15" t="n">
        <x:v>2027</x:v>
      </x:c>
      <x:c r="C817" s="15" t="str">
        <x:v>M7</x:v>
      </x:c>
      <x:c r="D817" s="15" t="str">
        <x:v>Redes territoriales compartidas</x:v>
      </x:c>
      <x:c r="E817" s="15" t="str">
        <x:v>Recurrente</x:v>
      </x:c>
      <x:c r="F817" s="35" t="n">
        <x:f>Parametros!$E$51*Calendario!$B$12</x:f>
        <x:v>21.599999999999998</x:v>
      </x:c>
      <x:c r="G817" s="15" t="str">
        <x:v>18 territorios; editable</x:v>
      </x:c>
    </x:row>
    <x:row r="818">
      <x:c r="A818" s="15" t="str">
        <x:v>Alto</x:v>
      </x:c>
      <x:c r="B818" s="15" t="n">
        <x:v>2027</x:v>
      </x:c>
      <x:c r="C818" s="15" t="str">
        <x:v>M7</x:v>
      </x:c>
      <x:c r="D818" s="15" t="str">
        <x:v>Fondo de cohesión ajustado</x:v>
      </x:c>
      <x:c r="E818" s="15" t="str">
        <x:v>Recurrente</x:v>
      </x:c>
      <x:c r="F818" s="35" t="n">
        <x:f>Parametros!$E$52*Calendario!$B$12</x:f>
        <x:v>37.5</x:v>
      </x:c>
      <x:c r="G818" s="15" t="str">
        <x:v>Envejecimiento, dispersión e insularidad</x:v>
      </x:c>
    </x:row>
    <x:row r="819">
      <x:c r="A819" s="15" t="str">
        <x:v>Alto</x:v>
      </x:c>
      <x:c r="B819" s="15" t="n">
        <x:v>2027</x:v>
      </x:c>
      <x:c r="C819" s="15" t="str">
        <x:v>M7</x:v>
      </x:c>
      <x:c r="D819" s="15" t="str">
        <x:v>Evaluación de ampliación óptica</x:v>
      </x:c>
      <x:c r="E819" s="15" t="str">
        <x:v>Recurrente</x:v>
      </x:c>
      <x:c r="F819" s="35" t="n">
        <x:f>Parametros!$E$53*Calendario!$B$12</x:f>
        <x:v>1.5</x:v>
      </x:c>
      <x:c r="G819" s="15" t="str">
        <x:v>Plan Veo vigente queda en el escenario base</x:v>
      </x:c>
    </x:row>
    <x:row r="820">
      <x:c r="A820" s="15" t="str">
        <x:v>Alto</x:v>
      </x:c>
      <x:c r="B820" s="15" t="n">
        <x:v>2027</x:v>
      </x:c>
      <x:c r="C820" s="15" t="str">
        <x:v>M8</x:v>
      </x:c>
      <x:c r="D820" s="15" t="str">
        <x:v>Interoperabilidad y acceso - inversión</x:v>
      </x:c>
      <x:c r="E820" s="15" t="str">
        <x:v>Temporal</x:v>
      </x:c>
      <x:c r="F820" s="35" t="n">
        <x:f>((Parametros!$E$64*Parametros!$E$54+Parametros!$E$65*Parametros!$E$55)/1000000+Parametros!$E$56)/4</x:f>
        <x:v>252.5775</x:v>
      </x:c>
      <x:c r="G820" s="15" t="str">
        <x:v>Centros AP + hospitales + plataforma; 2027–2030</x:v>
      </x:c>
    </x:row>
    <x:row r="821">
      <x:c r="A821" s="15" t="str">
        <x:v>Alto</x:v>
      </x:c>
      <x:c r="B821" s="15" t="n">
        <x:v>2027</x:v>
      </x:c>
      <x:c r="C821" s="15" t="str">
        <x:v>M8</x:v>
      </x:c>
      <x:c r="D821" s="15" t="str">
        <x:v>Operación, seguridad y mantenimiento</x:v>
      </x:c>
      <x:c r="E821" s="15" t="str">
        <x:v>Recurrente</x:v>
      </x:c>
      <x:c r="F821" s="35" t="n">
        <x:f>0</x:f>
        <x:v>0</x:v>
      </x:c>
      <x:c r="G821" s="15" t="str">
        <x:v>Porcentaje anual de inversión</x:v>
      </x:c>
    </x:row>
    <x:row r="822">
      <x:c r="A822" s="15" t="str">
        <x:v>Alto</x:v>
      </x:c>
      <x:c r="B822" s="15" t="n">
        <x:v>2027</x:v>
      </x:c>
      <x:c r="C822" s="15" t="str">
        <x:v>M8</x:v>
      </x:c>
      <x:c r="D822" s="15" t="str">
        <x:v>Canal no digital</x:v>
      </x:c>
      <x:c r="E822" s="15" t="str">
        <x:v>Recurrente</x:v>
      </x:c>
      <x:c r="F822" s="35" t="n">
        <x:f>Parametros!$E$58*(Parametros!$E$74*Parametros!$E$66)/1000000*Calendario!$B$13</x:f>
        <x:v>5.392706699999999</x:v>
      </x:c>
      <x:c r="G822" s="15" t="str">
        <x:v>FTE de apoyo presencial/telefónico</x:v>
      </x:c>
    </x:row>
    <x:row r="823">
      <x:c r="A823" s="15" t="str">
        <x:v>Alto</x:v>
      </x:c>
      <x:c r="B823" s="15" t="n">
        <x:v>2027</x:v>
      </x:c>
      <x:c r="C823" s="15" t="str">
        <x:v>M8</x:v>
      </x:c>
      <x:c r="D823" s="15" t="str">
        <x:v>Registro IA, auditorías y cuadro público</x:v>
      </x:c>
      <x:c r="E823" s="15" t="str">
        <x:v>Recurrente</x:v>
      </x:c>
      <x:c r="F823" s="35" t="n">
        <x:f>Parametros!$E$59*Calendario!$B$13</x:f>
        <x:v>10</x:v>
      </x:c>
      <x:c r="G823" s="15" t="str">
        <x:v>Gobernanza nacional y auditoría independiente</x:v>
      </x:c>
    </x:row>
    <x:row r="824">
      <x:c r="A824" s="15" t="str">
        <x:v>Alto</x:v>
      </x:c>
      <x:c r="B824" s="15" t="n">
        <x:v>2028</x:v>
      </x:c>
      <x:c r="C824" s="15" t="str">
        <x:v>M1</x:v>
      </x:c>
      <x:c r="D824" s="15" t="str">
        <x:v>Personal multiprofesional</x:v>
      </x:c>
      <x:c r="E824" s="15" t="str">
        <x:v>Recurrente</x:v>
      </x:c>
      <x:c r="F824" s="35" t="n">
        <x:f>Calendario!$C$6*(Calendario!$C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C$5*10*Parametros!$E$6)*((Parametros!$E$72*Parametros!$E$66)+0.5*(Parametros!$E$75*Parametros!$E$66)+0.5*(Parametros!$E$73*Parametros!$E$66)))/1000000</x:f>
        <x:v>289.90931328909414</x:v>
      </x:c>
      <x:c r="G824" s="15" t="str">
        <x:v>SIAP 2024 + retribuciones 2026 + cupos editables</x:v>
      </x:c>
    </x:row>
    <x:row r="825">
      <x:c r="A825" s="15" t="str">
        <x:v>Alto</x:v>
      </x:c>
      <x:c r="B825" s="15" t="n">
        <x:v>2028</x:v>
      </x:c>
      <x:c r="C825" s="15" t="str">
        <x:v>M1</x:v>
      </x:c>
      <x:c r="D825" s="15" t="str">
        <x:v>Diagnóstico y actividad</x:v>
      </x:c>
      <x:c r="E825" s="15" t="str">
        <x:v>Recurrente</x:v>
      </x:c>
      <x:c r="F825" s="35" t="n">
        <x:f>Calendario!$C$6*Calendario!$C$5*Parametros!$E$7</x:f>
        <x:v>182.16</x:v>
      </x:c>
      <x:c r="G825" s="15" t="str">
        <x:v>Hipótesis por residente</x:v>
      </x:c>
    </x:row>
    <x:row r="826">
      <x:c r="A826" s="15" t="str">
        <x:v>Alto</x:v>
      </x:c>
      <x:c r="B826" s="15" t="n">
        <x:v>2028</x:v>
      </x:c>
      <x:c r="C826" s="15" t="str">
        <x:v>M1</x:v>
      </x:c>
      <x:c r="D826" s="15" t="str">
        <x:v>Espacios y equipos</x:v>
      </x:c>
      <x:c r="E826" s="15" t="str">
        <x:v>Temporal</x:v>
      </x:c>
      <x:c r="F826" s="35" t="n">
        <x:f>((((Parametros!$E$60/Parametros!$E$5)-Parametros!$E$61)+(Parametros!$E$61+Parametros!$E$62+((Parametros!$E$60/Parametros!$E$5)-Parametros!$E$61)-Parametros!$E$63)+(((Parametros!$E$60/Parametros!$E$5)-Parametros!$E$61)*0.5)+2*(Calendario!$C$5*10*Parametros!$E$6))*30000/1000000)/4</x:f>
        <x:v>93.74045312500004</x:v>
      </x:c>
      <x:c r="G826" s="15" t="str">
        <x:v>30.000 € por FTE incremental; 2027–2030</x:v>
      </x:c>
    </x:row>
    <x:row r="827">
      <x:c r="A827" s="15" t="str">
        <x:v>Alto</x:v>
      </x:c>
      <x:c r="B827" s="15" t="n">
        <x:v>2028</x:v>
      </x:c>
      <x:c r="C827" s="15" t="str">
        <x:v>M1</x:v>
      </x:c>
      <x:c r="D827" s="15" t="str">
        <x:v>Mantenimiento</x:v>
      </x:c>
      <x:c r="E827" s="15" t="str">
        <x:v>Recurrente</x:v>
      </x:c>
      <x:c r="F827" s="35" t="n">
        <x:f>0</x:f>
        <x:v>0</x:v>
      </x:c>
      <x:c r="G827" s="15" t="str">
        <x:v>10% de inversión acumulada</x:v>
      </x:c>
    </x:row>
    <x:row r="828">
      <x:c r="A828" s="15" t="str">
        <x:v>Alto</x:v>
      </x:c>
      <x:c r="B828" s="15" t="n">
        <x:v>2028</x:v>
      </x:c>
      <x:c r="C828" s="15" t="str">
        <x:v>M1</x:v>
      </x:c>
      <x:c r="D828" s="15" t="str">
        <x:v>Descuento programas existentes</x:v>
      </x:c>
      <x:c r="E828" s="15" t="str">
        <x:v>Deducción</x:v>
      </x:c>
      <x:c r="F828" s="35" t="n">
        <x:f>-Parametros!$E$8*Calendario!$C$6</x:f>
        <x:v>-40.5</x:v>
      </x:c>
      <x:c r="G828" s="15" t="str">
        <x:v>No duplicar Plan AP 2025–2027 / transferencias 2026</x:v>
      </x:c>
    </x:row>
    <x:row r="829">
      <x:c r="A829" s="15" t="str">
        <x:v>Alto</x:v>
      </x:c>
      <x:c r="B829" s="15" t="n">
        <x:v>2028</x:v>
      </x:c>
      <x:c r="C829" s="15" t="str">
        <x:v>M2</x:v>
      </x:c>
      <x:c r="D829" s="15" t="str">
        <x:v>Absorción backlog 2025</x:v>
      </x:c>
      <x:c r="E829" s="15" t="str">
        <x:v>Temporal</x:v>
      </x:c>
      <x:c r="F829" s="35" t="n">
        <x:f>M2_Backlog!$J$12*Calendario!$C$14</x:f>
        <x:v>477.96456311423447</x:v>
      </x:c>
      <x:c r="G829" s="15" t="str">
        <x:v>SISLE dic-2025; reparto 2027–2030</x:v>
      </x:c>
    </x:row>
    <x:row r="830">
      <x:c r="A830" s="15" t="str">
        <x:v>Alto</x:v>
      </x:c>
      <x:c r="B830" s="15" t="n">
        <x:v>2028</x:v>
      </x:c>
      <x:c r="C830" s="15" t="str">
        <x:v>M2</x:v>
      </x:c>
      <x:c r="D830" s="15" t="str">
        <x:v>Reserva estructural</x:v>
      </x:c>
      <x:c r="E830" s="15" t="str">
        <x:v>Recurrente</x:v>
      </x:c>
      <x:c r="F830" s="35" t="n">
        <x:f>M2_Backlog!$J$12*Parametros!$E$10*Calendario!$C$7</x:f>
        <x:v>191.1858252456938</x:v>
      </x:c>
      <x:c r="G830" s="15" t="str">
        <x:v>Hipótesis de capacidad de reserva; validar con entradas/salidas</x:v>
      </x:c>
    </x:row>
    <x:row r="831">
      <x:c r="A831" s="15" t="str">
        <x:v>Alto</x:v>
      </x:c>
      <x:c r="B831" s="15" t="n">
        <x:v>2028</x:v>
      </x:c>
      <x:c r="C831" s="15" t="str">
        <x:v>M2</x:v>
      </x:c>
      <x:c r="D831" s="15" t="str">
        <x:v>Coordinación y transparencia</x:v>
      </x:c>
      <x:c r="E831" s="15" t="str">
        <x:v>Recurrente</x:v>
      </x:c>
      <x:c r="F831" s="35" t="n">
        <x:f>Parametros!$E$11*Calendario!$C$7</x:f>
        <x:v>21.599999999999998</x:v>
      </x:c>
      <x:c r="G831" s="15" t="str">
        <x:v>18 servicios de salud + nodo nacional</x:v>
      </x:c>
    </x:row>
    <x:row r="832">
      <x:c r="A832" s="15" t="str">
        <x:v>Alto</x:v>
      </x:c>
      <x:c r="B832" s="15" t="n">
        <x:v>2028</x:v>
      </x:c>
      <x:c r="C832" s="15" t="str">
        <x:v>M2</x:v>
      </x:c>
      <x:c r="D832" s="15" t="str">
        <x:v>Alternativa pública y desplazamientos</x:v>
      </x:c>
      <x:c r="E832" s="15" t="str">
        <x:v>Recurrente</x:v>
      </x:c>
      <x:c r="F832" s="35" t="n">
        <x:f>Parametros!$E$12*Calendario!$C$7</x:f>
        <x:v>6</x:v>
      </x:c>
      <x:c r="G832" s="15" t="str">
        <x:v>Bolsa operativa anual</x:v>
      </x:c>
    </x:row>
    <x:row r="833">
      <x:c r="A833" s="15" t="str">
        <x:v>Alto</x:v>
      </x:c>
      <x:c r="B833" s="15" t="n">
        <x:v>2028</x:v>
      </x:c>
      <x:c r="C833" s="15" t="str">
        <x:v>M3</x:v>
      </x:c>
      <x:c r="D833" s="15" t="str">
        <x:v>Plazas FSE adicionales activas</x:v>
      </x:c>
      <x:c r="E833" s="15" t="str">
        <x:v>Recurrente</x:v>
      </x:c>
      <x:c r="F833" s="35" t="n">
        <x:f>((M3_Personal!$F$146+M3_Personal!$F$156+M3_Personal!$F$166+M3_Personal!$F$176)*56000+(M3_Personal!$F$186+M3_Personal!$F$196+M3_Personal!$F$206)*41000)/1000000</x:f>
        <x:v>31.5725</x:v>
      </x:c>
      <x:c r="G833" s="15" t="str">
        <x:v>Residente cargado + tutor; solo plazas sobre escenario base</x:v>
      </x:c>
    </x:row>
    <x:row r="834">
      <x:c r="A834" s="15" t="str">
        <x:v>Alto</x:v>
      </x:c>
      <x:c r="B834" s="15" t="n">
        <x:v>2028</x:v>
      </x:c>
      <x:c r="C834" s="15" t="str">
        <x:v>M3</x:v>
      </x:c>
      <x:c r="D834" s="15" t="str">
        <x:v>Incentivos difícil cobertura</x:v>
      </x:c>
      <x:c r="E834" s="15" t="str">
        <x:v>Recurrente</x:v>
      </x:c>
      <x:c r="F834" s="35" t="n">
        <x:f>Parametros!$E$20*Parametros!$E$21/1000000*Calendario!$C$8</x:f>
        <x:v>90</x:v>
      </x:c>
      <x:c r="G834" s="15" t="str">
        <x:v>Puestos e incentivo editables</x:v>
      </x:c>
    </x:row>
    <x:row r="835">
      <x:c r="A835" s="15" t="str">
        <x:v>Alto</x:v>
      </x:c>
      <x:c r="B835" s="15" t="n">
        <x:v>2028</x:v>
      </x:c>
      <x:c r="C835" s="15" t="str">
        <x:v>M3</x:v>
      </x:c>
      <x:c r="D835" s="15" t="str">
        <x:v>Homologación y evaluación</x:v>
      </x:c>
      <x:c r="E835" s="15" t="str">
        <x:v>Recurrente</x:v>
      </x:c>
      <x:c r="F835" s="35" t="n">
        <x:f>Parametros!$E$22*Calendario!$C$8</x:f>
        <x:v>15</x:v>
      </x:c>
      <x:c r="G835" s="15" t="str">
        <x:v>Unidades de tramitación y evaluación</x:v>
      </x:c>
    </x:row>
    <x:row r="836">
      <x:c r="A836" s="15" t="str">
        <x:v>Alto</x:v>
      </x:c>
      <x:c r="B836" s="15" t="n">
        <x:v>2028</x:v>
      </x:c>
      <x:c r="C836" s="15" t="str">
        <x:v>M3</x:v>
      </x:c>
      <x:c r="D836" s="15" t="str">
        <x:v>Planificación, REPS y transparencia</x:v>
      </x:c>
      <x:c r="E836" s="15" t="str">
        <x:v>Recurrente</x:v>
      </x:c>
      <x:c r="F836" s="35" t="n">
        <x:f>Parametros!$E$23*Calendario!$C$8</x:f>
        <x:v>7.5</x:v>
      </x:c>
      <x:c r="G836" s="15" t="str">
        <x:v>Previsiones bienales y registro</x:v>
      </x:c>
    </x:row>
    <x:row r="837">
      <x:c r="A837" s="15" t="str">
        <x:v>Alto</x:v>
      </x:c>
      <x:c r="B837" s="15" t="n">
        <x:v>2028</x:v>
      </x:c>
      <x:c r="C837" s="15" t="str">
        <x:v>M4</x:v>
      </x:c>
      <x:c r="D837" s="15" t="str">
        <x:v>Red comunitaria multidisciplinar</x:v>
      </x:c>
      <x:c r="E837" s="15" t="str">
        <x:v>Recurrente</x:v>
      </x:c>
      <x:c r="F837" s="35" t="n">
        <x:f>(Calendario!$C$9*(((Calendario!$C$5*10)*(Parametros!$E$24*(Parametros!$E$69*Parametros!$E$66)+Parametros!$E$25*(Parametros!$E$68*Parametros!$E$66)+Parametros!$E$26*(Parametros!$E$71*Parametros!$E$66)+Parametros!$E$27*(Parametros!$E$73*Parametros!$E$66))/1000000)+((Calendario!$C$5*4*Parametros!$E$28)*((Parametros!$E$69*Parametros!$E$66)+0.5*(Parametros!$E$68*Parametros!$E$66)+(Parametros!$E$71*Parametros!$E$66)+0.5*(Parametros!$E$73*Parametros!$E$66))/1000000)))</x:f>
        <x:v>71.14286321466501</x:v>
      </x:c>
      <x:c r="G837" s="15" t="str">
        <x:v>Módulos por población; equipo completo</x:v>
      </x:c>
    </x:row>
    <x:row r="838">
      <x:c r="A838" s="15" t="str">
        <x:v>Alto</x:v>
      </x:c>
      <x:c r="B838" s="15" t="n">
        <x:v>2028</x:v>
      </x:c>
      <x:c r="C838" s="15" t="str">
        <x:v>M4</x:v>
      </x:c>
      <x:c r="D838" s="15" t="str">
        <x:v>Espacios, grupos y equipamiento</x:v>
      </x:c>
      <x:c r="E838" s="15" t="str">
        <x:v>Recurrente</x:v>
      </x:c>
      <x:c r="F838" s="35" t="n">
        <x:f>(Calendario!$C$9*(((Calendario!$C$5*10)*(Parametros!$E$24*(Parametros!$E$69*Parametros!$E$66)+Parametros!$E$25*(Parametros!$E$68*Parametros!$E$66)+Parametros!$E$26*(Parametros!$E$71*Parametros!$E$66)+Parametros!$E$27*(Parametros!$E$73*Parametros!$E$66))/1000000)+((Calendario!$C$5*4*Parametros!$E$28)*((Parametros!$E$69*Parametros!$E$66)+0.5*(Parametros!$E$68*Parametros!$E$66)+(Parametros!$E$71*Parametros!$E$66)+0.5*(Parametros!$E$73*Parametros!$E$66))/1000000)))*Parametros!$E$30</x:f>
        <x:v>14.228572642933003</x:v>
      </x:c>
      <x:c r="G838" s="15" t="str">
        <x:v>Porcentaje de personal</x:v>
      </x:c>
    </x:row>
    <x:row r="839">
      <x:c r="A839" s="15" t="str">
        <x:v>Alto</x:v>
      </x:c>
      <x:c r="B839" s="15" t="n">
        <x:v>2028</x:v>
      </x:c>
      <x:c r="C839" s="15" t="str">
        <x:v>M4</x:v>
      </x:c>
      <x:c r="D839" s="15" t="str">
        <x:v>Crisis, infancia, adicciones y continuidad</x:v>
      </x:c>
      <x:c r="E839" s="15" t="str">
        <x:v>Recurrente</x:v>
      </x:c>
      <x:c r="F839" s="35" t="n">
        <x:f>Parametros!$E$29*Calendario!$C$9</x:f>
        <x:v>30</x:v>
      </x:c>
      <x:c r="G839" s="15" t="str">
        <x:v>Bolsa programática anual</x:v>
      </x:c>
    </x:row>
    <x:row r="840">
      <x:c r="A840" s="15" t="str">
        <x:v>Alto</x:v>
      </x:c>
      <x:c r="B840" s="15" t="n">
        <x:v>2028</x:v>
      </x:c>
      <x:c r="C840" s="15" t="str">
        <x:v>M4</x:v>
      </x:c>
      <x:c r="D840" s="15" t="str">
        <x:v>Descuento Plan Salud Mental vigente</x:v>
      </x:c>
      <x:c r="E840" s="15" t="str">
        <x:v>Deducción</x:v>
      </x:c>
      <x:c r="F840" s="35" t="n">
        <x:f>-39*Calendario!$C$9</x:f>
        <x:v>-9.75</x:v>
      </x:c>
      <x:c r="G840" s="15" t="str">
        <x:v>Plan de Acción 2025–2027: 39 M€/año consolidados</x:v>
      </x:c>
    </x:row>
    <x:row r="841">
      <x:c r="A841" s="15" t="str">
        <x:v>Alto</x:v>
      </x:c>
      <x:c r="B841" s="15" t="n">
        <x:v>2028</x:v>
      </x:c>
      <x:c r="C841" s="15" t="str">
        <x:v>M5</x:v>
      </x:c>
      <x:c r="D841" s="15" t="str">
        <x:v>Equipos de atención en casa</x:v>
      </x:c>
      <x:c r="E841" s="15" t="str">
        <x:v>Recurrente</x:v>
      </x:c>
      <x:c r="F841" s="35" t="n">
        <x:f>(Calendario!$C$5*10*Parametros!$E$31)*(0.5*(Parametros!$E$76*Parametros!$E$66)+1.5*(Parametros!$E$70*Parametros!$E$66)+0.5*(Parametros!$E$72*Parametros!$E$66)+0.5*(Parametros!$E$73*Parametros!$E$66)+0.5*(Parametros!$E$74*Parametros!$E$66))/1000000*Calendario!$C$10</x:f>
        <x:v>33.57590060879999</x:v>
      </x:c>
      <x:c r="G841" s="15" t="str">
        <x:v>Módulos por 100.000 habitantes</x:v>
      </x:c>
    </x:row>
    <x:row r="842">
      <x:c r="A842" s="15" t="str">
        <x:v>Alto</x:v>
      </x:c>
      <x:c r="B842" s="15" t="n">
        <x:v>2028</x:v>
      </x:c>
      <x:c r="C842" s="15" t="str">
        <x:v>M5</x:v>
      </x:c>
      <x:c r="D842" s="15" t="str">
        <x:v>Telemonitorización con alternativa</x:v>
      </x:c>
      <x:c r="E842" s="15" t="str">
        <x:v>Recurrente</x:v>
      </x:c>
      <x:c r="F842" s="35" t="n">
        <x:f>Calendario!$C$5*1000000*Parametros!$E$32*Parametros!$E$33/1000000*Calendario!$C$10</x:f>
        <x:v>113.85</x:v>
      </x:c>
      <x:c r="G842" s="15" t="str">
        <x:v>Población cubierta × coste anual</x:v>
      </x:c>
    </x:row>
    <x:row r="843">
      <x:c r="A843" s="15" t="str">
        <x:v>Alto</x:v>
      </x:c>
      <x:c r="B843" s="15" t="n">
        <x:v>2028</x:v>
      </x:c>
      <x:c r="C843" s="15" t="str">
        <x:v>M5</x:v>
      </x:c>
      <x:c r="D843" s="15" t="str">
        <x:v>Plan único y coordinación</x:v>
      </x:c>
      <x:c r="E843" s="15" t="str">
        <x:v>Recurrente</x:v>
      </x:c>
      <x:c r="F843" s="35" t="n">
        <x:f>Parametros!$E$64*Parametros!$E$34/1000000*Calendario!$C$10</x:f>
        <x:v>26.052</x:v>
      </x:c>
      <x:c r="G843" s="15" t="str">
        <x:v>13.026 centros y consultorios AP</x:v>
      </x:c>
    </x:row>
    <x:row r="844">
      <x:c r="A844" s="15" t="str">
        <x:v>Alto</x:v>
      </x:c>
      <x:c r="B844" s="15" t="n">
        <x:v>2028</x:v>
      </x:c>
      <x:c r="C844" s="15" t="str">
        <x:v>M5</x:v>
      </x:c>
      <x:c r="D844" s="15" t="str">
        <x:v>Apoyo y respiro a cuidadores</x:v>
      </x:c>
      <x:c r="E844" s="15" t="str">
        <x:v>Recurrente</x:v>
      </x:c>
      <x:c r="F844" s="35" t="n">
        <x:f>Parametros!$E$35*Parametros!$E$36/1000000*Calendario!$C$10</x:f>
        <x:v>28.125</x:v>
      </x:c>
      <x:c r="G844" s="15" t="str">
        <x:v>Episodios anuales</x:v>
      </x:c>
    </x:row>
    <x:row r="845">
      <x:c r="A845" s="15" t="str">
        <x:v>Alto</x:v>
      </x:c>
      <x:c r="B845" s="15" t="n">
        <x:v>2028</x:v>
      </x:c>
      <x:c r="C845" s="15" t="str">
        <x:v>M5</x:v>
      </x:c>
      <x:c r="D845" s="15" t="str">
        <x:v>Completar equipos paliativos</x:v>
      </x:c>
      <x:c r="E845" s="15" t="str">
        <x:v>Recurrente</x:v>
      </x:c>
      <x:c r="F845" s="35" t="n">
        <x:f>Parametros!$E$37*0.5*((Parametros!$E$69*Parametros!$E$66)+(Parametros!$E$73*Parametros!$E$66))/1000000*Calendario!$C$10</x:f>
        <x:v>2.919702455</x:v>
      </x:c>
      <x:c r="G845" s="15" t="str">
        <x:v>Brecha frente a equipos completos; hipótesis editable</x:v>
      </x:c>
    </x:row>
    <x:row r="846">
      <x:c r="A846" s="15" t="str">
        <x:v>Alto</x:v>
      </x:c>
      <x:c r="B846" s="15" t="n">
        <x:v>2028</x:v>
      </x:c>
      <x:c r="C846" s="15" t="str">
        <x:v>M6</x:v>
      </x:c>
      <x:c r="D846" s="15" t="str">
        <x:v>Equipos territoriales de salud pública</x:v>
      </x:c>
      <x:c r="E846" s="15" t="str">
        <x:v>Recurrente</x:v>
      </x:c>
      <x:c r="F846" s="35" t="n">
        <x:f>(Calendario!$C$5*10*Parametros!$E$38)*((Parametros!$E$75*Parametros!$E$66)+(Parametros!$E$70*Parametros!$E$66)+(Parametros!$E$74*Parametros!$E$66))/1000000*Calendario!$C$11</x:f>
        <x:v>46.063144970040014</x:v>
      </x:c>
      <x:c r="G846" s="15" t="str">
        <x:v>Módulo: técnico + enfermería + datos/administración</x:v>
      </x:c>
    </x:row>
    <x:row r="847">
      <x:c r="A847" s="15" t="str">
        <x:v>Alto</x:v>
      </x:c>
      <x:c r="B847" s="15" t="n">
        <x:v>2028</x:v>
      </x:c>
      <x:c r="C847" s="15" t="str">
        <x:v>M6</x:v>
      </x:c>
      <x:c r="D847" s="15" t="str">
        <x:v>Programas comunitarios de prevención</x:v>
      </x:c>
      <x:c r="E847" s="15" t="str">
        <x:v>Recurrente</x:v>
      </x:c>
      <x:c r="F847" s="35" t="n">
        <x:f>Calendario!$C$5*Parametros!$E$39*Calendario!$C$11</x:f>
        <x:v>161.92000000000002</x:v>
      </x:c>
      <x:c r="G847" s="15" t="str">
        <x:v>€/residente</x:v>
      </x:c>
    </x:row>
    <x:row r="848">
      <x:c r="A848" s="15" t="str">
        <x:v>Alto</x:v>
      </x:c>
      <x:c r="B848" s="15" t="n">
        <x:v>2028</x:v>
      </x:c>
      <x:c r="C848" s="15" t="str">
        <x:v>M6</x:v>
      </x:c>
      <x:c r="D848" s="15" t="str">
        <x:v>Vacunación y captación activa</x:v>
      </x:c>
      <x:c r="E848" s="15" t="str">
        <x:v>Recurrente</x:v>
      </x:c>
      <x:c r="F848" s="35" t="n">
        <x:f>Calendario!$C$5*Parametros!$E$40*Calendario!$C$11</x:f>
        <x:v>70.84</x:v>
      </x:c>
      <x:c r="G848" s="15" t="str">
        <x:v>€/residente</x:v>
      </x:c>
    </x:row>
    <x:row r="849">
      <x:c r="A849" s="15" t="str">
        <x:v>Alto</x:v>
      </x:c>
      <x:c r="B849" s="15" t="n">
        <x:v>2028</x:v>
      </x:c>
      <x:c r="C849" s="15" t="str">
        <x:v>M6</x:v>
      </x:c>
      <x:c r="D849" s="15" t="str">
        <x:v>Escuela, comunidad y clima</x:v>
      </x:c>
      <x:c r="E849" s="15" t="str">
        <x:v>Recurrente</x:v>
      </x:c>
      <x:c r="F849" s="35" t="n">
        <x:f>Parametros!$E$64*Parametros!$E$41/1000000*Calendario!$C$11</x:f>
        <x:v>41.6832</x:v>
      </x:c>
      <x:c r="G849" s="15" t="str">
        <x:v>€/centro AP</x:v>
      </x:c>
    </x:row>
    <x:row r="850">
      <x:c r="A850" s="15" t="str">
        <x:v>Alto</x:v>
      </x:c>
      <x:c r="B850" s="15" t="n">
        <x:v>2028</x:v>
      </x:c>
      <x:c r="C850" s="15" t="str">
        <x:v>M6</x:v>
      </x:c>
      <x:c r="D850" s="15" t="str">
        <x:v>Evaluación y cribados</x:v>
      </x:c>
      <x:c r="E850" s="15" t="str">
        <x:v>Recurrente</x:v>
      </x:c>
      <x:c r="F850" s="35" t="n">
        <x:f>Parametros!$E$42*Calendario!$C$11</x:f>
        <x:v>40</x:v>
      </x:c>
      <x:c r="G850" s="15" t="str">
        <x:v>No duplica ampliación de mama ya aprobada</x:v>
      </x:c>
    </x:row>
    <x:row r="851">
      <x:c r="A851" s="15" t="str">
        <x:v>Alto</x:v>
      </x:c>
      <x:c r="B851" s="15" t="n">
        <x:v>2028</x:v>
      </x:c>
      <x:c r="C851" s="15" t="str">
        <x:v>M6</x:v>
      </x:c>
      <x:c r="D851" s="15" t="str">
        <x:v>Descuento programas solapados</x:v>
      </x:c>
      <x:c r="E851" s="15" t="str">
        <x:v>Deducción</x:v>
      </x:c>
      <x:c r="F851" s="35" t="n">
        <x:f>-Parametros!$E$43*Calendario!$C$11</x:f>
        <x:v>-14</x:v>
      </x:c>
      <x:c r="G851" s="15" t="str">
        <x:v>Programas ya financiados</x:v>
      </x:c>
    </x:row>
    <x:row r="852">
      <x:c r="A852" s="15" t="str">
        <x:v>Alto</x:v>
      </x:c>
      <x:c r="B852" s="15" t="n">
        <x:v>2028</x:v>
      </x:c>
      <x:c r="C852" s="15" t="str">
        <x:v>M7</x:v>
      </x:c>
      <x:c r="D852" s="15" t="str">
        <x:v>Cobertura bucodental adicional</x:v>
      </x:c>
      <x:c r="E852" s="15" t="str">
        <x:v>Recurrente</x:v>
      </x:c>
      <x:c r="F852" s="35" t="n">
        <x:f>((Calendario!$C$5*1000000)*0.135*MAX(0,Parametros!$E$44-0.304)+(Calendario!$C$5*1000000)*0.22*MAX(0,Parametros!$E$45-0.03)+350000*MAX(0,Parametros!$E$46-0.25)+1000000*MAX(0,Parametros!$E$47-0.20))*Parametros!$E$48/1000000*Calendario!$C$12</x:f>
        <x:v>212.74713599999998</x:v>
      </x:c>
      <x:c r="G852" s="15" t="str">
        <x:v>Solo cobertura sobre la línea base 2026; no suma otra vez los 60,058 M€</x:v>
      </x:c>
    </x:row>
    <x:row r="853">
      <x:c r="A853" s="15" t="str">
        <x:v>Alto</x:v>
      </x:c>
      <x:c r="B853" s="15" t="n">
        <x:v>2028</x:v>
      </x:c>
      <x:c r="C853" s="15" t="str">
        <x:v>M7</x:v>
      </x:c>
      <x:c r="D853" s="15" t="str">
        <x:v>Unidades móviles - operación</x:v>
      </x:c>
      <x:c r="E853" s="15" t="str">
        <x:v>Recurrente</x:v>
      </x:c>
      <x:c r="F853" s="35" t="n">
        <x:f>Parametros!$E$49*300000/1000000*Calendario!$C$12</x:f>
        <x:v>13.5</x:v>
      </x:c>
      <x:c r="G853" s="15" t="str">
        <x:v>300.000 €/unidad/año</x:v>
      </x:c>
    </x:row>
    <x:row r="854">
      <x:c r="A854" s="15" t="str">
        <x:v>Alto</x:v>
      </x:c>
      <x:c r="B854" s="15" t="n">
        <x:v>2028</x:v>
      </x:c>
      <x:c r="C854" s="15" t="str">
        <x:v>M7</x:v>
      </x:c>
      <x:c r="D854" s="15" t="str">
        <x:v>Unidades móviles - inversión</x:v>
      </x:c>
      <x:c r="E854" s="15" t="str">
        <x:v>Temporal</x:v>
      </x:c>
      <x:c r="F854" s="35" t="n">
        <x:f>Parametros!$E$49*250000/1000000/4</x:f>
        <x:v>9.375</x:v>
      </x:c>
      <x:c r="G854" s="15" t="str">
        <x:v>250.000 €/unidad; 2027–2030</x:v>
      </x:c>
    </x:row>
    <x:row r="855">
      <x:c r="A855" s="15" t="str">
        <x:v>Alto</x:v>
      </x:c>
      <x:c r="B855" s="15" t="n">
        <x:v>2028</x:v>
      </x:c>
      <x:c r="C855" s="15" t="str">
        <x:v>M7</x:v>
      </x:c>
      <x:c r="D855" s="15" t="str">
        <x:v>Transporte sanitario y ayudas</x:v>
      </x:c>
      <x:c r="E855" s="15" t="str">
        <x:v>Recurrente</x:v>
      </x:c>
      <x:c r="F855" s="35" t="n">
        <x:f>Parametros!$E$50*250/1000000*Calendario!$C$12</x:f>
        <x:v>13.5</x:v>
      </x:c>
      <x:c r="G855" s="15" t="str">
        <x:v>250 €/ayuda</x:v>
      </x:c>
    </x:row>
    <x:row r="856">
      <x:c r="A856" s="15" t="str">
        <x:v>Alto</x:v>
      </x:c>
      <x:c r="B856" s="15" t="n">
        <x:v>2028</x:v>
      </x:c>
      <x:c r="C856" s="15" t="str">
        <x:v>M7</x:v>
      </x:c>
      <x:c r="D856" s="15" t="str">
        <x:v>Redes territoriales compartidas</x:v>
      </x:c>
      <x:c r="E856" s="15" t="str">
        <x:v>Recurrente</x:v>
      </x:c>
      <x:c r="F856" s="35" t="n">
        <x:f>Parametros!$E$51*Calendario!$C$12</x:f>
        <x:v>43.199999999999996</x:v>
      </x:c>
      <x:c r="G856" s="15" t="str">
        <x:v>18 territorios; editable</x:v>
      </x:c>
    </x:row>
    <x:row r="857">
      <x:c r="A857" s="15" t="str">
        <x:v>Alto</x:v>
      </x:c>
      <x:c r="B857" s="15" t="n">
        <x:v>2028</x:v>
      </x:c>
      <x:c r="C857" s="15" t="str">
        <x:v>M7</x:v>
      </x:c>
      <x:c r="D857" s="15" t="str">
        <x:v>Fondo de cohesión ajustado</x:v>
      </x:c>
      <x:c r="E857" s="15" t="str">
        <x:v>Recurrente</x:v>
      </x:c>
      <x:c r="F857" s="35" t="n">
        <x:f>Parametros!$E$52*Calendario!$C$12</x:f>
        <x:v>75</x:v>
      </x:c>
      <x:c r="G857" s="15" t="str">
        <x:v>Envejecimiento, dispersión e insularidad</x:v>
      </x:c>
    </x:row>
    <x:row r="858">
      <x:c r="A858" s="15" t="str">
        <x:v>Alto</x:v>
      </x:c>
      <x:c r="B858" s="15" t="n">
        <x:v>2028</x:v>
      </x:c>
      <x:c r="C858" s="15" t="str">
        <x:v>M7</x:v>
      </x:c>
      <x:c r="D858" s="15" t="str">
        <x:v>Evaluación de ampliación óptica</x:v>
      </x:c>
      <x:c r="E858" s="15" t="str">
        <x:v>Recurrente</x:v>
      </x:c>
      <x:c r="F858" s="35" t="n">
        <x:f>Parametros!$E$53*Calendario!$C$12</x:f>
        <x:v>3</x:v>
      </x:c>
      <x:c r="G858" s="15" t="str">
        <x:v>Plan Veo vigente queda en el escenario base</x:v>
      </x:c>
    </x:row>
    <x:row r="859">
      <x:c r="A859" s="15" t="str">
        <x:v>Alto</x:v>
      </x:c>
      <x:c r="B859" s="15" t="n">
        <x:v>2028</x:v>
      </x:c>
      <x:c r="C859" s="15" t="str">
        <x:v>M8</x:v>
      </x:c>
      <x:c r="D859" s="15" t="str">
        <x:v>Interoperabilidad y acceso - inversión</x:v>
      </x:c>
      <x:c r="E859" s="15" t="str">
        <x:v>Temporal</x:v>
      </x:c>
      <x:c r="F859" s="35" t="n">
        <x:f>((Parametros!$E$64*Parametros!$E$54+Parametros!$E$65*Parametros!$E$55)/1000000+Parametros!$E$56)/4</x:f>
        <x:v>252.5775</x:v>
      </x:c>
      <x:c r="G859" s="15" t="str">
        <x:v>Centros AP + hospitales + plataforma; 2027–2030</x:v>
      </x:c>
    </x:row>
    <x:row r="860">
      <x:c r="A860" s="15" t="str">
        <x:v>Alto</x:v>
      </x:c>
      <x:c r="B860" s="15" t="n">
        <x:v>2028</x:v>
      </x:c>
      <x:c r="C860" s="15" t="str">
        <x:v>M8</x:v>
      </x:c>
      <x:c r="D860" s="15" t="str">
        <x:v>Operación, seguridad y mantenimiento</x:v>
      </x:c>
      <x:c r="E860" s="15" t="str">
        <x:v>Recurrente</x:v>
      </x:c>
      <x:c r="F860" s="35" t="n">
        <x:f>0</x:f>
        <x:v>0</x:v>
      </x:c>
      <x:c r="G860" s="15" t="str">
        <x:v>Porcentaje anual de inversión</x:v>
      </x:c>
    </x:row>
    <x:row r="861">
      <x:c r="A861" s="15" t="str">
        <x:v>Alto</x:v>
      </x:c>
      <x:c r="B861" s="15" t="n">
        <x:v>2028</x:v>
      </x:c>
      <x:c r="C861" s="15" t="str">
        <x:v>M8</x:v>
      </x:c>
      <x:c r="D861" s="15" t="str">
        <x:v>Canal no digital</x:v>
      </x:c>
      <x:c r="E861" s="15" t="str">
        <x:v>Recurrente</x:v>
      </x:c>
      <x:c r="F861" s="35" t="n">
        <x:f>Parametros!$E$58*(Parametros!$E$74*Parametros!$E$66)/1000000*Calendario!$C$13</x:f>
        <x:v>10.785413399999998</x:v>
      </x:c>
      <x:c r="G861" s="15" t="str">
        <x:v>FTE de apoyo presencial/telefónico</x:v>
      </x:c>
    </x:row>
    <x:row r="862">
      <x:c r="A862" s="15" t="str">
        <x:v>Alto</x:v>
      </x:c>
      <x:c r="B862" s="15" t="n">
        <x:v>2028</x:v>
      </x:c>
      <x:c r="C862" s="15" t="str">
        <x:v>M8</x:v>
      </x:c>
      <x:c r="D862" s="15" t="str">
        <x:v>Registro IA, auditorías y cuadro público</x:v>
      </x:c>
      <x:c r="E862" s="15" t="str">
        <x:v>Recurrente</x:v>
      </x:c>
      <x:c r="F862" s="35" t="n">
        <x:f>Parametros!$E$59*Calendario!$C$13</x:f>
        <x:v>20</x:v>
      </x:c>
      <x:c r="G862" s="15" t="str">
        <x:v>Gobernanza nacional y auditoría independiente</x:v>
      </x:c>
    </x:row>
    <x:row r="863">
      <x:c r="A863" s="15" t="str">
        <x:v>Alto</x:v>
      </x:c>
      <x:c r="B863" s="15" t="n">
        <x:v>2029</x:v>
      </x:c>
      <x:c r="C863" s="15" t="str">
        <x:v>M1</x:v>
      </x:c>
      <x:c r="D863" s="15" t="str">
        <x:v>Personal multiprofesional</x:v>
      </x:c>
      <x:c r="E863" s="15" t="str">
        <x:v>Recurrente</x:v>
      </x:c>
      <x:c r="F863" s="35" t="n">
        <x:f>Calendario!$D$6*(Calendario!$D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D$5*10*Parametros!$E$6)*((Parametros!$E$72*Parametros!$E$66)+0.5*(Parametros!$E$75*Parametros!$E$66)+0.5*(Parametros!$E$73*Parametros!$E$66)))/1000000</x:f>
        <x:v>487.38531007905476</x:v>
      </x:c>
      <x:c r="G863" s="15" t="str">
        <x:v>SIAP 2024 + retribuciones 2026 + cupos editables</x:v>
      </x:c>
    </x:row>
    <x:row r="864">
      <x:c r="A864" s="15" t="str">
        <x:v>Alto</x:v>
      </x:c>
      <x:c r="B864" s="15" t="n">
        <x:v>2029</x:v>
      </x:c>
      <x:c r="C864" s="15" t="str">
        <x:v>M1</x:v>
      </x:c>
      <x:c r="D864" s="15" t="str">
        <x:v>Diagnóstico y actividad</x:v>
      </x:c>
      <x:c r="E864" s="15" t="str">
        <x:v>Recurrente</x:v>
      </x:c>
      <x:c r="F864" s="35" t="n">
        <x:f>Calendario!$D$6*Calendario!$D$5*Parametros!$E$7</x:f>
        <x:v>306</x:v>
      </x:c>
      <x:c r="G864" s="15" t="str">
        <x:v>Hipótesis por residente</x:v>
      </x:c>
    </x:row>
    <x:row r="865">
      <x:c r="A865" s="15" t="str">
        <x:v>Alto</x:v>
      </x:c>
      <x:c r="B865" s="15" t="n">
        <x:v>2029</x:v>
      </x:c>
      <x:c r="C865" s="15" t="str">
        <x:v>M1</x:v>
      </x:c>
      <x:c r="D865" s="15" t="str">
        <x:v>Espacios y equipos</x:v>
      </x:c>
      <x:c r="E865" s="15" t="str">
        <x:v>Temporal</x:v>
      </x:c>
      <x:c r="F865" s="35" t="n">
        <x:f>((((Parametros!$E$60/Parametros!$E$5)-Parametros!$E$61)+(Parametros!$E$61+Parametros!$E$62+((Parametros!$E$60/Parametros!$E$5)-Parametros!$E$61)-Parametros!$E$63)+(((Parametros!$E$60/Parametros!$E$5)-Parametros!$E$61)*0.5)+2*(Calendario!$D$5*10*Parametros!$E$6))*30000/1000000)/4</x:f>
        <x:v>93.81545312500005</x:v>
      </x:c>
      <x:c r="G865" s="15" t="str">
        <x:v>30.000 € por FTE incremental; 2027–2030</x:v>
      </x:c>
    </x:row>
    <x:row r="866">
      <x:c r="A866" s="15" t="str">
        <x:v>Alto</x:v>
      </x:c>
      <x:c r="B866" s="15" t="n">
        <x:v>2029</x:v>
      </x:c>
      <x:c r="C866" s="15" t="str">
        <x:v>M1</x:v>
      </x:c>
      <x:c r="D866" s="15" t="str">
        <x:v>Mantenimiento</x:v>
      </x:c>
      <x:c r="E866" s="15" t="str">
        <x:v>Recurrente</x:v>
      </x:c>
      <x:c r="F866" s="35" t="n">
        <x:f>0</x:f>
        <x:v>0</x:v>
      </x:c>
      <x:c r="G866" s="15" t="str">
        <x:v>10% de inversión acumulada</x:v>
      </x:c>
    </x:row>
    <x:row r="867">
      <x:c r="A867" s="15" t="str">
        <x:v>Alto</x:v>
      </x:c>
      <x:c r="B867" s="15" t="n">
        <x:v>2029</x:v>
      </x:c>
      <x:c r="C867" s="15" t="str">
        <x:v>M1</x:v>
      </x:c>
      <x:c r="D867" s="15" t="str">
        <x:v>Descuento programas existentes</x:v>
      </x:c>
      <x:c r="E867" s="15" t="str">
        <x:v>Deducción</x:v>
      </x:c>
      <x:c r="F867" s="35" t="n">
        <x:f>-Parametros!$E$8*Calendario!$D$6</x:f>
        <x:v>-67.5</x:v>
      </x:c>
      <x:c r="G867" s="15" t="str">
        <x:v>No duplicar Plan AP 2025–2027 / transferencias 2026</x:v>
      </x:c>
    </x:row>
    <x:row r="868">
      <x:c r="A868" s="15" t="str">
        <x:v>Alto</x:v>
      </x:c>
      <x:c r="B868" s="15" t="n">
        <x:v>2029</x:v>
      </x:c>
      <x:c r="C868" s="15" t="str">
        <x:v>M2</x:v>
      </x:c>
      <x:c r="D868" s="15" t="str">
        <x:v>Absorción backlog 2025</x:v>
      </x:c>
      <x:c r="E868" s="15" t="str">
        <x:v>Temporal</x:v>
      </x:c>
      <x:c r="F868" s="35" t="n">
        <x:f>M2_Backlog!$J$12*Calendario!$D$14</x:f>
        <x:v>477.96456311423447</x:v>
      </x:c>
      <x:c r="G868" s="15" t="str">
        <x:v>SISLE dic-2025; reparto 2027–2030</x:v>
      </x:c>
    </x:row>
    <x:row r="869">
      <x:c r="A869" s="15" t="str">
        <x:v>Alto</x:v>
      </x:c>
      <x:c r="B869" s="15" t="n">
        <x:v>2029</x:v>
      </x:c>
      <x:c r="C869" s="15" t="str">
        <x:v>M2</x:v>
      </x:c>
      <x:c r="D869" s="15" t="str">
        <x:v>Reserva estructural</x:v>
      </x:c>
      <x:c r="E869" s="15" t="str">
        <x:v>Recurrente</x:v>
      </x:c>
      <x:c r="F869" s="35" t="n">
        <x:f>M2_Backlog!$J$12*Parametros!$E$10*Calendario!$D$7</x:f>
        <x:v>382.3716504913876</x:v>
      </x:c>
      <x:c r="G869" s="15" t="str">
        <x:v>Hipótesis de capacidad de reserva; validar con entradas/salidas</x:v>
      </x:c>
    </x:row>
    <x:row r="870">
      <x:c r="A870" s="15" t="str">
        <x:v>Alto</x:v>
      </x:c>
      <x:c r="B870" s="15" t="n">
        <x:v>2029</x:v>
      </x:c>
      <x:c r="C870" s="15" t="str">
        <x:v>M2</x:v>
      </x:c>
      <x:c r="D870" s="15" t="str">
        <x:v>Coordinación y transparencia</x:v>
      </x:c>
      <x:c r="E870" s="15" t="str">
        <x:v>Recurrente</x:v>
      </x:c>
      <x:c r="F870" s="35" t="n">
        <x:f>Parametros!$E$11*Calendario!$D$7</x:f>
        <x:v>43.199999999999996</x:v>
      </x:c>
      <x:c r="G870" s="15" t="str">
        <x:v>18 servicios de salud + nodo nacional</x:v>
      </x:c>
    </x:row>
    <x:row r="871">
      <x:c r="A871" s="15" t="str">
        <x:v>Alto</x:v>
      </x:c>
      <x:c r="B871" s="15" t="n">
        <x:v>2029</x:v>
      </x:c>
      <x:c r="C871" s="15" t="str">
        <x:v>M2</x:v>
      </x:c>
      <x:c r="D871" s="15" t="str">
        <x:v>Alternativa pública y desplazamientos</x:v>
      </x:c>
      <x:c r="E871" s="15" t="str">
        <x:v>Recurrente</x:v>
      </x:c>
      <x:c r="F871" s="35" t="n">
        <x:f>Parametros!$E$12*Calendario!$D$7</x:f>
        <x:v>12</x:v>
      </x:c>
      <x:c r="G871" s="15" t="str">
        <x:v>Bolsa operativa anual</x:v>
      </x:c>
    </x:row>
    <x:row r="872">
      <x:c r="A872" s="15" t="str">
        <x:v>Alto</x:v>
      </x:c>
      <x:c r="B872" s="15" t="n">
        <x:v>2029</x:v>
      </x:c>
      <x:c r="C872" s="15" t="str">
        <x:v>M3</x:v>
      </x:c>
      <x:c r="D872" s="15" t="str">
        <x:v>Plazas FSE adicionales activas</x:v>
      </x:c>
      <x:c r="E872" s="15" t="str">
        <x:v>Recurrente</x:v>
      </x:c>
      <x:c r="F872" s="35" t="n">
        <x:f>((M3_Personal!$F$147+M3_Personal!$F$157+M3_Personal!$F$167+M3_Personal!$F$177)*56000+(M3_Personal!$F$187+M3_Personal!$F$197+M3_Personal!$F$207)*41000)/1000000</x:f>
        <x:v>94.7175</x:v>
      </x:c>
      <x:c r="G872" s="15" t="str">
        <x:v>Residente cargado + tutor; solo plazas sobre escenario base</x:v>
      </x:c>
    </x:row>
    <x:row r="873">
      <x:c r="A873" s="15" t="str">
        <x:v>Alto</x:v>
      </x:c>
      <x:c r="B873" s="15" t="n">
        <x:v>2029</x:v>
      </x:c>
      <x:c r="C873" s="15" t="str">
        <x:v>M3</x:v>
      </x:c>
      <x:c r="D873" s="15" t="str">
        <x:v>Incentivos difícil cobertura</x:v>
      </x:c>
      <x:c r="E873" s="15" t="str">
        <x:v>Recurrente</x:v>
      </x:c>
      <x:c r="F873" s="35" t="n">
        <x:f>Parametros!$E$20*Parametros!$E$21/1000000*Calendario!$D$8</x:f>
        <x:v>135</x:v>
      </x:c>
      <x:c r="G873" s="15" t="str">
        <x:v>Puestos e incentivo editables</x:v>
      </x:c>
    </x:row>
    <x:row r="874">
      <x:c r="A874" s="15" t="str">
        <x:v>Alto</x:v>
      </x:c>
      <x:c r="B874" s="15" t="n">
        <x:v>2029</x:v>
      </x:c>
      <x:c r="C874" s="15" t="str">
        <x:v>M3</x:v>
      </x:c>
      <x:c r="D874" s="15" t="str">
        <x:v>Homologación y evaluación</x:v>
      </x:c>
      <x:c r="E874" s="15" t="str">
        <x:v>Recurrente</x:v>
      </x:c>
      <x:c r="F874" s="35" t="n">
        <x:f>Parametros!$E$22*Calendario!$D$8</x:f>
        <x:v>22.5</x:v>
      </x:c>
      <x:c r="G874" s="15" t="str">
        <x:v>Unidades de tramitación y evaluación</x:v>
      </x:c>
    </x:row>
    <x:row r="875">
      <x:c r="A875" s="15" t="str">
        <x:v>Alto</x:v>
      </x:c>
      <x:c r="B875" s="15" t="n">
        <x:v>2029</x:v>
      </x:c>
      <x:c r="C875" s="15" t="str">
        <x:v>M3</x:v>
      </x:c>
      <x:c r="D875" s="15" t="str">
        <x:v>Planificación, REPS y transparencia</x:v>
      </x:c>
      <x:c r="E875" s="15" t="str">
        <x:v>Recurrente</x:v>
      </x:c>
      <x:c r="F875" s="35" t="n">
        <x:f>Parametros!$E$23*Calendario!$D$8</x:f>
        <x:v>11.25</x:v>
      </x:c>
      <x:c r="G875" s="15" t="str">
        <x:v>Previsiones bienales y registro</x:v>
      </x:c>
    </x:row>
    <x:row r="876">
      <x:c r="A876" s="15" t="str">
        <x:v>Alto</x:v>
      </x:c>
      <x:c r="B876" s="15" t="n">
        <x:v>2029</x:v>
      </x:c>
      <x:c r="C876" s="15" t="str">
        <x:v>M4</x:v>
      </x:c>
      <x:c r="D876" s="15" t="str">
        <x:v>Red comunitaria multidisciplinar</x:v>
      </x:c>
      <x:c r="E876" s="15" t="str">
        <x:v>Recurrente</x:v>
      </x:c>
      <x:c r="F876" s="35" t="n">
        <x:f>(Calendario!$D$9*(((Calendario!$D$5*10)*(Parametros!$E$24*(Parametros!$E$69*Parametros!$E$66)+Parametros!$E$25*(Parametros!$E$68*Parametros!$E$66)+Parametros!$E$26*(Parametros!$E$71*Parametros!$E$66)+Parametros!$E$27*(Parametros!$E$73*Parametros!$E$66))/1000000)+((Calendario!$D$5*4*Parametros!$E$28)*((Parametros!$E$69*Parametros!$E$66)+0.5*(Parametros!$E$68*Parametros!$E$66)+(Parametros!$E$71*Parametros!$E$66)+0.5*(Parametros!$E$73*Parametros!$E$66))/1000000)))</x:f>
        <x:v>129.069463302495</x:v>
      </x:c>
      <x:c r="G876" s="15" t="str">
        <x:v>Módulos por población; equipo completo</x:v>
      </x:c>
    </x:row>
    <x:row r="877">
      <x:c r="A877" s="15" t="str">
        <x:v>Alto</x:v>
      </x:c>
      <x:c r="B877" s="15" t="n">
        <x:v>2029</x:v>
      </x:c>
      <x:c r="C877" s="15" t="str">
        <x:v>M4</x:v>
      </x:c>
      <x:c r="D877" s="15" t="str">
        <x:v>Espacios, grupos y equipamiento</x:v>
      </x:c>
      <x:c r="E877" s="15" t="str">
        <x:v>Recurrente</x:v>
      </x:c>
      <x:c r="F877" s="35" t="n">
        <x:f>(Calendario!$D$9*(((Calendario!$D$5*10)*(Parametros!$E$24*(Parametros!$E$69*Parametros!$E$66)+Parametros!$E$25*(Parametros!$E$68*Parametros!$E$66)+Parametros!$E$26*(Parametros!$E$71*Parametros!$E$66)+Parametros!$E$27*(Parametros!$E$73*Parametros!$E$66))/1000000)+((Calendario!$D$5*4*Parametros!$E$28)*((Parametros!$E$69*Parametros!$E$66)+0.5*(Parametros!$E$68*Parametros!$E$66)+(Parametros!$E$71*Parametros!$E$66)+0.5*(Parametros!$E$73*Parametros!$E$66))/1000000)))*Parametros!$E$30</x:f>
        <x:v>25.813892660499</x:v>
      </x:c>
      <x:c r="G877" s="15" t="str">
        <x:v>Porcentaje de personal</x:v>
      </x:c>
    </x:row>
    <x:row r="878">
      <x:c r="A878" s="15" t="str">
        <x:v>Alto</x:v>
      </x:c>
      <x:c r="B878" s="15" t="n">
        <x:v>2029</x:v>
      </x:c>
      <x:c r="C878" s="15" t="str">
        <x:v>M4</x:v>
      </x:c>
      <x:c r="D878" s="15" t="str">
        <x:v>Crisis, infancia, adicciones y continuidad</x:v>
      </x:c>
      <x:c r="E878" s="15" t="str">
        <x:v>Recurrente</x:v>
      </x:c>
      <x:c r="F878" s="35" t="n">
        <x:f>Parametros!$E$29*Calendario!$D$9</x:f>
        <x:v>54</x:v>
      </x:c>
      <x:c r="G878" s="15" t="str">
        <x:v>Bolsa programática anual</x:v>
      </x:c>
    </x:row>
    <x:row r="879">
      <x:c r="A879" s="15" t="str">
        <x:v>Alto</x:v>
      </x:c>
      <x:c r="B879" s="15" t="n">
        <x:v>2029</x:v>
      </x:c>
      <x:c r="C879" s="15" t="str">
        <x:v>M4</x:v>
      </x:c>
      <x:c r="D879" s="15" t="str">
        <x:v>Descuento Plan Salud Mental vigente</x:v>
      </x:c>
      <x:c r="E879" s="15" t="str">
        <x:v>Deducción</x:v>
      </x:c>
      <x:c r="F879" s="35" t="n">
        <x:f>-39*Calendario!$D$9</x:f>
        <x:v>-17.55</x:v>
      </x:c>
      <x:c r="G879" s="15" t="str">
        <x:v>Plan de Acción 2025–2027: 39 M€/año consolidados</x:v>
      </x:c>
    </x:row>
    <x:row r="880">
      <x:c r="A880" s="15" t="str">
        <x:v>Alto</x:v>
      </x:c>
      <x:c r="B880" s="15" t="n">
        <x:v>2029</x:v>
      </x:c>
      <x:c r="C880" s="15" t="str">
        <x:v>M5</x:v>
      </x:c>
      <x:c r="D880" s="15" t="str">
        <x:v>Equipos de atención en casa</x:v>
      </x:c>
      <x:c r="E880" s="15" t="str">
        <x:v>Recurrente</x:v>
      </x:c>
      <x:c r="F880" s="35" t="n">
        <x:f>(Calendario!$D$5*10*Parametros!$E$31)*(0.5*(Parametros!$E$76*Parametros!$E$66)+1.5*(Parametros!$E$70*Parametros!$E$66)+0.5*(Parametros!$E$72*Parametros!$E$66)+0.5*(Parametros!$E$73*Parametros!$E$66)+0.5*(Parametros!$E$74*Parametros!$E$66))/1000000*Calendario!$D$10</x:f>
        <x:v>60.914380946399994</x:v>
      </x:c>
      <x:c r="G880" s="15" t="str">
        <x:v>Módulos por 100.000 habitantes</x:v>
      </x:c>
    </x:row>
    <x:row r="881">
      <x:c r="A881" s="15" t="str">
        <x:v>Alto</x:v>
      </x:c>
      <x:c r="B881" s="15" t="n">
        <x:v>2029</x:v>
      </x:c>
      <x:c r="C881" s="15" t="str">
        <x:v>M5</x:v>
      </x:c>
      <x:c r="D881" s="15" t="str">
        <x:v>Telemonitorización con alternativa</x:v>
      </x:c>
      <x:c r="E881" s="15" t="str">
        <x:v>Recurrente</x:v>
      </x:c>
      <x:c r="F881" s="35" t="n">
        <x:f>Calendario!$D$5*1000000*Parametros!$E$32*Parametros!$E$33/1000000*Calendario!$D$10</x:f>
        <x:v>206.55</x:v>
      </x:c>
      <x:c r="G881" s="15" t="str">
        <x:v>Población cubierta × coste anual</x:v>
      </x:c>
    </x:row>
    <x:row r="882">
      <x:c r="A882" s="15" t="str">
        <x:v>Alto</x:v>
      </x:c>
      <x:c r="B882" s="15" t="n">
        <x:v>2029</x:v>
      </x:c>
      <x:c r="C882" s="15" t="str">
        <x:v>M5</x:v>
      </x:c>
      <x:c r="D882" s="15" t="str">
        <x:v>Plan único y coordinación</x:v>
      </x:c>
      <x:c r="E882" s="15" t="str">
        <x:v>Recurrente</x:v>
      </x:c>
      <x:c r="F882" s="35" t="n">
        <x:f>Parametros!$E$64*Parametros!$E$34/1000000*Calendario!$D$10</x:f>
        <x:v>46.8936</x:v>
      </x:c>
      <x:c r="G882" s="15" t="str">
        <x:v>13.026 centros y consultorios AP</x:v>
      </x:c>
    </x:row>
    <x:row r="883">
      <x:c r="A883" s="15" t="str">
        <x:v>Alto</x:v>
      </x:c>
      <x:c r="B883" s="15" t="n">
        <x:v>2029</x:v>
      </x:c>
      <x:c r="C883" s="15" t="str">
        <x:v>M5</x:v>
      </x:c>
      <x:c r="D883" s="15" t="str">
        <x:v>Apoyo y respiro a cuidadores</x:v>
      </x:c>
      <x:c r="E883" s="15" t="str">
        <x:v>Recurrente</x:v>
      </x:c>
      <x:c r="F883" s="35" t="n">
        <x:f>Parametros!$E$35*Parametros!$E$36/1000000*Calendario!$D$10</x:f>
        <x:v>50.625</x:v>
      </x:c>
      <x:c r="G883" s="15" t="str">
        <x:v>Episodios anuales</x:v>
      </x:c>
    </x:row>
    <x:row r="884">
      <x:c r="A884" s="15" t="str">
        <x:v>Alto</x:v>
      </x:c>
      <x:c r="B884" s="15" t="n">
        <x:v>2029</x:v>
      </x:c>
      <x:c r="C884" s="15" t="str">
        <x:v>M5</x:v>
      </x:c>
      <x:c r="D884" s="15" t="str">
        <x:v>Completar equipos paliativos</x:v>
      </x:c>
      <x:c r="E884" s="15" t="str">
        <x:v>Recurrente</x:v>
      </x:c>
      <x:c r="F884" s="35" t="n">
        <x:f>Parametros!$E$37*0.5*((Parametros!$E$69*Parametros!$E$66)+(Parametros!$E$73*Parametros!$E$66))/1000000*Calendario!$D$10</x:f>
        <x:v>5.255464419</x:v>
      </x:c>
      <x:c r="G884" s="15" t="str">
        <x:v>Brecha frente a equipos completos; hipótesis editable</x:v>
      </x:c>
    </x:row>
    <x:row r="885">
      <x:c r="A885" s="15" t="str">
        <x:v>Alto</x:v>
      </x:c>
      <x:c r="B885" s="15" t="n">
        <x:v>2029</x:v>
      </x:c>
      <x:c r="C885" s="15" t="str">
        <x:v>M6</x:v>
      </x:c>
      <x:c r="D885" s="15" t="str">
        <x:v>Equipos territoriales de salud pública</x:v>
      </x:c>
      <x:c r="E885" s="15" t="str">
        <x:v>Recurrente</x:v>
      </x:c>
      <x:c r="F885" s="35" t="n">
        <x:f>(Calendario!$D$5*10*Parametros!$E$38)*((Parametros!$E$75*Parametros!$E$66)+(Parametros!$E$70*Parametros!$E$66)+(Parametros!$E$74*Parametros!$E$66))/1000000*Calendario!$D$11</x:f>
        <x:v>69.6409207551</x:v>
      </x:c>
      <x:c r="G885" s="15" t="str">
        <x:v>Módulo: técnico + enfermería + datos/administración</x:v>
      </x:c>
    </x:row>
    <x:row r="886">
      <x:c r="A886" s="15" t="str">
        <x:v>Alto</x:v>
      </x:c>
      <x:c r="B886" s="15" t="n">
        <x:v>2029</x:v>
      </x:c>
      <x:c r="C886" s="15" t="str">
        <x:v>M6</x:v>
      </x:c>
      <x:c r="D886" s="15" t="str">
        <x:v>Programas comunitarios de prevención</x:v>
      </x:c>
      <x:c r="E886" s="15" t="str">
        <x:v>Recurrente</x:v>
      </x:c>
      <x:c r="F886" s="35" t="n">
        <x:f>Calendario!$D$5*Parametros!$E$39*Calendario!$D$11</x:f>
        <x:v>244.79999999999998</x:v>
      </x:c>
      <x:c r="G886" s="15" t="str">
        <x:v>€/residente</x:v>
      </x:c>
    </x:row>
    <x:row r="887">
      <x:c r="A887" s="15" t="str">
        <x:v>Alto</x:v>
      </x:c>
      <x:c r="B887" s="15" t="n">
        <x:v>2029</x:v>
      </x:c>
      <x:c r="C887" s="15" t="str">
        <x:v>M6</x:v>
      </x:c>
      <x:c r="D887" s="15" t="str">
        <x:v>Vacunación y captación activa</x:v>
      </x:c>
      <x:c r="E887" s="15" t="str">
        <x:v>Recurrente</x:v>
      </x:c>
      <x:c r="F887" s="35" t="n">
        <x:f>Calendario!$D$5*Parametros!$E$40*Calendario!$D$11</x:f>
        <x:v>107.1</x:v>
      </x:c>
      <x:c r="G887" s="15" t="str">
        <x:v>€/residente</x:v>
      </x:c>
    </x:row>
    <x:row r="888">
      <x:c r="A888" s="15" t="str">
        <x:v>Alto</x:v>
      </x:c>
      <x:c r="B888" s="15" t="n">
        <x:v>2029</x:v>
      </x:c>
      <x:c r="C888" s="15" t="str">
        <x:v>M6</x:v>
      </x:c>
      <x:c r="D888" s="15" t="str">
        <x:v>Escuela, comunidad y clima</x:v>
      </x:c>
      <x:c r="E888" s="15" t="str">
        <x:v>Recurrente</x:v>
      </x:c>
      <x:c r="F888" s="35" t="n">
        <x:f>Parametros!$E$64*Parametros!$E$41/1000000*Calendario!$D$11</x:f>
        <x:v>62.5248</x:v>
      </x:c>
      <x:c r="G888" s="15" t="str">
        <x:v>€/centro AP</x:v>
      </x:c>
    </x:row>
    <x:row r="889">
      <x:c r="A889" s="15" t="str">
        <x:v>Alto</x:v>
      </x:c>
      <x:c r="B889" s="15" t="n">
        <x:v>2029</x:v>
      </x:c>
      <x:c r="C889" s="15" t="str">
        <x:v>M6</x:v>
      </x:c>
      <x:c r="D889" s="15" t="str">
        <x:v>Evaluación y cribados</x:v>
      </x:c>
      <x:c r="E889" s="15" t="str">
        <x:v>Recurrente</x:v>
      </x:c>
      <x:c r="F889" s="35" t="n">
        <x:f>Parametros!$E$42*Calendario!$D$11</x:f>
        <x:v>60</x:v>
      </x:c>
      <x:c r="G889" s="15" t="str">
        <x:v>No duplica ampliación de mama ya aprobada</x:v>
      </x:c>
    </x:row>
    <x:row r="890">
      <x:c r="A890" s="15" t="str">
        <x:v>Alto</x:v>
      </x:c>
      <x:c r="B890" s="15" t="n">
        <x:v>2029</x:v>
      </x:c>
      <x:c r="C890" s="15" t="str">
        <x:v>M6</x:v>
      </x:c>
      <x:c r="D890" s="15" t="str">
        <x:v>Descuento programas solapados</x:v>
      </x:c>
      <x:c r="E890" s="15" t="str">
        <x:v>Deducción</x:v>
      </x:c>
      <x:c r="F890" s="35" t="n">
        <x:f>-Parametros!$E$43*Calendario!$D$11</x:f>
        <x:v>-21</x:v>
      </x:c>
      <x:c r="G890" s="15" t="str">
        <x:v>Programas ya financiados</x:v>
      </x:c>
    </x:row>
    <x:row r="891">
      <x:c r="A891" s="15" t="str">
        <x:v>Alto</x:v>
      </x:c>
      <x:c r="B891" s="15" t="n">
        <x:v>2029</x:v>
      </x:c>
      <x:c r="C891" s="15" t="str">
        <x:v>M7</x:v>
      </x:c>
      <x:c r="D891" s="15" t="str">
        <x:v>Cobertura bucodental adicional</x:v>
      </x:c>
      <x:c r="E891" s="15" t="str">
        <x:v>Recurrente</x:v>
      </x:c>
      <x:c r="F891" s="35" t="n">
        <x:f>((Calendario!$D$5*1000000)*0.135*MAX(0,Parametros!$E$44-0.304)+(Calendario!$D$5*1000000)*0.22*MAX(0,Parametros!$E$45-0.03)+350000*MAX(0,Parametros!$E$46-0.25)+1000000*MAX(0,Parametros!$E$47-0.20))*Parametros!$E$48/1000000*Calendario!$D$12</x:f>
        <x:v>357.1526</x:v>
      </x:c>
      <x:c r="G891" s="15" t="str">
        <x:v>Solo cobertura sobre la línea base 2026; no suma otra vez los 60,058 M€</x:v>
      </x:c>
    </x:row>
    <x:row r="892">
      <x:c r="A892" s="15" t="str">
        <x:v>Alto</x:v>
      </x:c>
      <x:c r="B892" s="15" t="n">
        <x:v>2029</x:v>
      </x:c>
      <x:c r="C892" s="15" t="str">
        <x:v>M7</x:v>
      </x:c>
      <x:c r="D892" s="15" t="str">
        <x:v>Unidades móviles - operación</x:v>
      </x:c>
      <x:c r="E892" s="15" t="str">
        <x:v>Recurrente</x:v>
      </x:c>
      <x:c r="F892" s="35" t="n">
        <x:f>Parametros!$E$49*300000/1000000*Calendario!$D$12</x:f>
        <x:v>22.5</x:v>
      </x:c>
      <x:c r="G892" s="15" t="str">
        <x:v>300.000 €/unidad/año</x:v>
      </x:c>
    </x:row>
    <x:row r="893">
      <x:c r="A893" s="15" t="str">
        <x:v>Alto</x:v>
      </x:c>
      <x:c r="B893" s="15" t="n">
        <x:v>2029</x:v>
      </x:c>
      <x:c r="C893" s="15" t="str">
        <x:v>M7</x:v>
      </x:c>
      <x:c r="D893" s="15" t="str">
        <x:v>Unidades móviles - inversión</x:v>
      </x:c>
      <x:c r="E893" s="15" t="str">
        <x:v>Temporal</x:v>
      </x:c>
      <x:c r="F893" s="35" t="n">
        <x:f>Parametros!$E$49*250000/1000000/4</x:f>
        <x:v>9.375</x:v>
      </x:c>
      <x:c r="G893" s="15" t="str">
        <x:v>250.000 €/unidad; 2027–2030</x:v>
      </x:c>
    </x:row>
    <x:row r="894">
      <x:c r="A894" s="15" t="str">
        <x:v>Alto</x:v>
      </x:c>
      <x:c r="B894" s="15" t="n">
        <x:v>2029</x:v>
      </x:c>
      <x:c r="C894" s="15" t="str">
        <x:v>M7</x:v>
      </x:c>
      <x:c r="D894" s="15" t="str">
        <x:v>Transporte sanitario y ayudas</x:v>
      </x:c>
      <x:c r="E894" s="15" t="str">
        <x:v>Recurrente</x:v>
      </x:c>
      <x:c r="F894" s="35" t="n">
        <x:f>Parametros!$E$50*250/1000000*Calendario!$D$12</x:f>
        <x:v>22.5</x:v>
      </x:c>
      <x:c r="G894" s="15" t="str">
        <x:v>250 €/ayuda</x:v>
      </x:c>
    </x:row>
    <x:row r="895">
      <x:c r="A895" s="15" t="str">
        <x:v>Alto</x:v>
      </x:c>
      <x:c r="B895" s="15" t="n">
        <x:v>2029</x:v>
      </x:c>
      <x:c r="C895" s="15" t="str">
        <x:v>M7</x:v>
      </x:c>
      <x:c r="D895" s="15" t="str">
        <x:v>Redes territoriales compartidas</x:v>
      </x:c>
      <x:c r="E895" s="15" t="str">
        <x:v>Recurrente</x:v>
      </x:c>
      <x:c r="F895" s="35" t="n">
        <x:f>Parametros!$E$51*Calendario!$D$12</x:f>
        <x:v>72</x:v>
      </x:c>
      <x:c r="G895" s="15" t="str">
        <x:v>18 territorios; editable</x:v>
      </x:c>
    </x:row>
    <x:row r="896">
      <x:c r="A896" s="15" t="str">
        <x:v>Alto</x:v>
      </x:c>
      <x:c r="B896" s="15" t="n">
        <x:v>2029</x:v>
      </x:c>
      <x:c r="C896" s="15" t="str">
        <x:v>M7</x:v>
      </x:c>
      <x:c r="D896" s="15" t="str">
        <x:v>Fondo de cohesión ajustado</x:v>
      </x:c>
      <x:c r="E896" s="15" t="str">
        <x:v>Recurrente</x:v>
      </x:c>
      <x:c r="F896" s="35" t="n">
        <x:f>Parametros!$E$52*Calendario!$D$12</x:f>
        <x:v>125</x:v>
      </x:c>
      <x:c r="G896" s="15" t="str">
        <x:v>Envejecimiento, dispersión e insularidad</x:v>
      </x:c>
    </x:row>
    <x:row r="897">
      <x:c r="A897" s="15" t="str">
        <x:v>Alto</x:v>
      </x:c>
      <x:c r="B897" s="15" t="n">
        <x:v>2029</x:v>
      </x:c>
      <x:c r="C897" s="15" t="str">
        <x:v>M7</x:v>
      </x:c>
      <x:c r="D897" s="15" t="str">
        <x:v>Evaluación de ampliación óptica</x:v>
      </x:c>
      <x:c r="E897" s="15" t="str">
        <x:v>Recurrente</x:v>
      </x:c>
      <x:c r="F897" s="35" t="n">
        <x:f>Parametros!$E$53*Calendario!$D$12</x:f>
        <x:v>5</x:v>
      </x:c>
      <x:c r="G897" s="15" t="str">
        <x:v>Plan Veo vigente queda en el escenario base</x:v>
      </x:c>
    </x:row>
    <x:row r="898">
      <x:c r="A898" s="15" t="str">
        <x:v>Alto</x:v>
      </x:c>
      <x:c r="B898" s="15" t="n">
        <x:v>2029</x:v>
      </x:c>
      <x:c r="C898" s="15" t="str">
        <x:v>M8</x:v>
      </x:c>
      <x:c r="D898" s="15" t="str">
        <x:v>Interoperabilidad y acceso - inversión</x:v>
      </x:c>
      <x:c r="E898" s="15" t="str">
        <x:v>Temporal</x:v>
      </x:c>
      <x:c r="F898" s="35" t="n">
        <x:f>((Parametros!$E$64*Parametros!$E$54+Parametros!$E$65*Parametros!$E$55)/1000000+Parametros!$E$56)/4</x:f>
        <x:v>252.5775</x:v>
      </x:c>
      <x:c r="G898" s="15" t="str">
        <x:v>Centros AP + hospitales + plataforma; 2027–2030</x:v>
      </x:c>
    </x:row>
    <x:row r="899">
      <x:c r="A899" s="15" t="str">
        <x:v>Alto</x:v>
      </x:c>
      <x:c r="B899" s="15" t="n">
        <x:v>2029</x:v>
      </x:c>
      <x:c r="C899" s="15" t="str">
        <x:v>M8</x:v>
      </x:c>
      <x:c r="D899" s="15" t="str">
        <x:v>Operación, seguridad y mantenimiento</x:v>
      </x:c>
      <x:c r="E899" s="15" t="str">
        <x:v>Recurrente</x:v>
      </x:c>
      <x:c r="F899" s="35" t="n">
        <x:f>0</x:f>
        <x:v>0</x:v>
      </x:c>
      <x:c r="G899" s="15" t="str">
        <x:v>Porcentaje anual de inversión</x:v>
      </x:c>
    </x:row>
    <x:row r="900">
      <x:c r="A900" s="15" t="str">
        <x:v>Alto</x:v>
      </x:c>
      <x:c r="B900" s="15" t="n">
        <x:v>2029</x:v>
      </x:c>
      <x:c r="C900" s="15" t="str">
        <x:v>M8</x:v>
      </x:c>
      <x:c r="D900" s="15" t="str">
        <x:v>Canal no digital</x:v>
      </x:c>
      <x:c r="E900" s="15" t="str">
        <x:v>Recurrente</x:v>
      </x:c>
      <x:c r="F900" s="35" t="n">
        <x:f>Parametros!$E$58*(Parametros!$E$74*Parametros!$E$66)/1000000*Calendario!$D$13</x:f>
        <x:v>16.178120099999997</x:v>
      </x:c>
      <x:c r="G900" s="15" t="str">
        <x:v>FTE de apoyo presencial/telefónico</x:v>
      </x:c>
    </x:row>
    <x:row r="901">
      <x:c r="A901" s="15" t="str">
        <x:v>Alto</x:v>
      </x:c>
      <x:c r="B901" s="15" t="n">
        <x:v>2029</x:v>
      </x:c>
      <x:c r="C901" s="15" t="str">
        <x:v>M8</x:v>
      </x:c>
      <x:c r="D901" s="15" t="str">
        <x:v>Registro IA, auditorías y cuadro público</x:v>
      </x:c>
      <x:c r="E901" s="15" t="str">
        <x:v>Recurrente</x:v>
      </x:c>
      <x:c r="F901" s="35" t="n">
        <x:f>Parametros!$E$59*Calendario!$D$13</x:f>
        <x:v>30</x:v>
      </x:c>
      <x:c r="G901" s="15" t="str">
        <x:v>Gobernanza nacional y auditoría independiente</x:v>
      </x:c>
    </x:row>
    <x:row r="902">
      <x:c r="A902" s="15" t="str">
        <x:v>Alto</x:v>
      </x:c>
      <x:c r="B902" s="15" t="n">
        <x:v>2030</x:v>
      </x:c>
      <x:c r="C902" s="15" t="str">
        <x:v>M1</x:v>
      </x:c>
      <x:c r="D902" s="15" t="str">
        <x:v>Personal multiprofesional</x:v>
      </x:c>
      <x:c r="E902" s="15" t="str">
        <x:v>Recurrente</x:v>
      </x:c>
      <x:c r="F902" s="35" t="n">
        <x:f>Calendario!$E$6*(Calendario!$E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E$5*10*Parametros!$E$6)*((Parametros!$E$72*Parametros!$E$66)+0.5*(Parametros!$E$75*Parametros!$E$66)+0.5*(Parametros!$E$73*Parametros!$E$66)))/1000000</x:f>
        <x:v>655.4592626892792</x:v>
      </x:c>
      <x:c r="G902" s="15" t="str">
        <x:v>SIAP 2024 + retribuciones 2026 + cupos editables</x:v>
      </x:c>
    </x:row>
    <x:row r="903">
      <x:c r="A903" s="15" t="str">
        <x:v>Alto</x:v>
      </x:c>
      <x:c r="B903" s="15" t="n">
        <x:v>2030</x:v>
      </x:c>
      <x:c r="C903" s="15" t="str">
        <x:v>M1</x:v>
      </x:c>
      <x:c r="D903" s="15" t="str">
        <x:v>Diagnóstico y actividad</x:v>
      </x:c>
      <x:c r="E903" s="15" t="str">
        <x:v>Recurrente</x:v>
      </x:c>
      <x:c r="F903" s="35" t="n">
        <x:f>Calendario!$E$6*Calendario!$E$5*Parametros!$E$7</x:f>
        <x:v>411.2</x:v>
      </x:c>
      <x:c r="G903" s="15" t="str">
        <x:v>Hipótesis por residente</x:v>
      </x:c>
    </x:row>
    <x:row r="904">
      <x:c r="A904" s="15" t="str">
        <x:v>Alto</x:v>
      </x:c>
      <x:c r="B904" s="15" t="n">
        <x:v>2030</x:v>
      </x:c>
      <x:c r="C904" s="15" t="str">
        <x:v>M1</x:v>
      </x:c>
      <x:c r="D904" s="15" t="str">
        <x:v>Espacios y equipos</x:v>
      </x:c>
      <x:c r="E904" s="15" t="str">
        <x:v>Temporal</x:v>
      </x:c>
      <x:c r="F904" s="35" t="n">
        <x:f>((((Parametros!$E$60/Parametros!$E$5)-Parametros!$E$61)+(Parametros!$E$61+Parametros!$E$62+((Parametros!$E$60/Parametros!$E$5)-Parametros!$E$61)-Parametros!$E$63)+(((Parametros!$E$60/Parametros!$E$5)-Parametros!$E$61)*0.5)+2*(Calendario!$E$5*10*Parametros!$E$6))*30000/1000000)/4</x:f>
        <x:v>93.89045312500005</x:v>
      </x:c>
      <x:c r="G904" s="15" t="str">
        <x:v>30.000 € por FTE incremental; 2027–2030</x:v>
      </x:c>
    </x:row>
    <x:row r="905">
      <x:c r="A905" s="15" t="str">
        <x:v>Alto</x:v>
      </x:c>
      <x:c r="B905" s="15" t="n">
        <x:v>2030</x:v>
      </x:c>
      <x:c r="C905" s="15" t="str">
        <x:v>M1</x:v>
      </x:c>
      <x:c r="D905" s="15" t="str">
        <x:v>Mantenimiento</x:v>
      </x:c>
      <x:c r="E905" s="15" t="str">
        <x:v>Recurrente</x:v>
      </x:c>
      <x:c r="F905" s="35" t="n">
        <x:f>0</x:f>
        <x:v>0</x:v>
      </x:c>
      <x:c r="G905" s="15" t="str">
        <x:v>10% de inversión acumulada</x:v>
      </x:c>
    </x:row>
    <x:row r="906">
      <x:c r="A906" s="15" t="str">
        <x:v>Alto</x:v>
      </x:c>
      <x:c r="B906" s="15" t="n">
        <x:v>2030</x:v>
      </x:c>
      <x:c r="C906" s="15" t="str">
        <x:v>M1</x:v>
      </x:c>
      <x:c r="D906" s="15" t="str">
        <x:v>Descuento programas existentes</x:v>
      </x:c>
      <x:c r="E906" s="15" t="str">
        <x:v>Deducción</x:v>
      </x:c>
      <x:c r="F906" s="35" t="n">
        <x:f>-Parametros!$E$8*Calendario!$E$6</x:f>
        <x:v>-90</x:v>
      </x:c>
      <x:c r="G906" s="15" t="str">
        <x:v>No duplicar Plan AP 2025–2027 / transferencias 2026</x:v>
      </x:c>
    </x:row>
    <x:row r="907">
      <x:c r="A907" s="15" t="str">
        <x:v>Alto</x:v>
      </x:c>
      <x:c r="B907" s="15" t="n">
        <x:v>2030</x:v>
      </x:c>
      <x:c r="C907" s="15" t="str">
        <x:v>M2</x:v>
      </x:c>
      <x:c r="D907" s="15" t="str">
        <x:v>Absorción backlog 2025</x:v>
      </x:c>
      <x:c r="E907" s="15" t="str">
        <x:v>Temporal</x:v>
      </x:c>
      <x:c r="F907" s="35" t="n">
        <x:f>M2_Backlog!$J$12*Calendario!$E$14</x:f>
        <x:v>238.98228155711723</x:v>
      </x:c>
      <x:c r="G907" s="15" t="str">
        <x:v>SISLE dic-2025; reparto 2027–2030</x:v>
      </x:c>
    </x:row>
    <x:row r="908">
      <x:c r="A908" s="15" t="str">
        <x:v>Alto</x:v>
      </x:c>
      <x:c r="B908" s="15" t="n">
        <x:v>2030</x:v>
      </x:c>
      <x:c r="C908" s="15" t="str">
        <x:v>M2</x:v>
      </x:c>
      <x:c r="D908" s="15" t="str">
        <x:v>Reserva estructural</x:v>
      </x:c>
      <x:c r="E908" s="15" t="str">
        <x:v>Recurrente</x:v>
      </x:c>
      <x:c r="F908" s="35" t="n">
        <x:f>M2_Backlog!$J$12*Parametros!$E$10*Calendario!$E$7</x:f>
        <x:v>637.2860841523127</x:v>
      </x:c>
      <x:c r="G908" s="15" t="str">
        <x:v>Hipótesis de capacidad de reserva; validar con entradas/salidas</x:v>
      </x:c>
    </x:row>
    <x:row r="909">
      <x:c r="A909" s="15" t="str">
        <x:v>Alto</x:v>
      </x:c>
      <x:c r="B909" s="15" t="n">
        <x:v>2030</x:v>
      </x:c>
      <x:c r="C909" s="15" t="str">
        <x:v>M2</x:v>
      </x:c>
      <x:c r="D909" s="15" t="str">
        <x:v>Coordinación y transparencia</x:v>
      </x:c>
      <x:c r="E909" s="15" t="str">
        <x:v>Recurrente</x:v>
      </x:c>
      <x:c r="F909" s="35" t="n">
        <x:f>Parametros!$E$11*Calendario!$E$7</x:f>
        <x:v>72</x:v>
      </x:c>
      <x:c r="G909" s="15" t="str">
        <x:v>18 servicios de salud + nodo nacional</x:v>
      </x:c>
    </x:row>
    <x:row r="910">
      <x:c r="A910" s="15" t="str">
        <x:v>Alto</x:v>
      </x:c>
      <x:c r="B910" s="15" t="n">
        <x:v>2030</x:v>
      </x:c>
      <x:c r="C910" s="15" t="str">
        <x:v>M2</x:v>
      </x:c>
      <x:c r="D910" s="15" t="str">
        <x:v>Alternativa pública y desplazamientos</x:v>
      </x:c>
      <x:c r="E910" s="15" t="str">
        <x:v>Recurrente</x:v>
      </x:c>
      <x:c r="F910" s="35" t="n">
        <x:f>Parametros!$E$12*Calendario!$E$7</x:f>
        <x:v>20</x:v>
      </x:c>
      <x:c r="G910" s="15" t="str">
        <x:v>Bolsa operativa anual</x:v>
      </x:c>
    </x:row>
    <x:row r="911">
      <x:c r="A911" s="15" t="str">
        <x:v>Alto</x:v>
      </x:c>
      <x:c r="B911" s="15" t="n">
        <x:v>2030</x:v>
      </x:c>
      <x:c r="C911" s="15" t="str">
        <x:v>M3</x:v>
      </x:c>
      <x:c r="D911" s="15" t="str">
        <x:v>Plazas FSE adicionales activas</x:v>
      </x:c>
      <x:c r="E911" s="15" t="str">
        <x:v>Recurrente</x:v>
      </x:c>
      <x:c r="F911" s="35" t="n">
        <x:f>((M3_Personal!$F$148+M3_Personal!$F$158+M3_Personal!$F$168+M3_Personal!$F$178)*56000+(M3_Personal!$F$188+M3_Personal!$F$198+M3_Personal!$F$208)*41000)/1000000</x:f>
        <x:v>145.05</x:v>
      </x:c>
      <x:c r="G911" s="15" t="str">
        <x:v>Residente cargado + tutor; solo plazas sobre escenario base</x:v>
      </x:c>
    </x:row>
    <x:row r="912">
      <x:c r="A912" s="15" t="str">
        <x:v>Alto</x:v>
      </x:c>
      <x:c r="B912" s="15" t="n">
        <x:v>2030</x:v>
      </x:c>
      <x:c r="C912" s="15" t="str">
        <x:v>M3</x:v>
      </x:c>
      <x:c r="D912" s="15" t="str">
        <x:v>Incentivos difícil cobertura</x:v>
      </x:c>
      <x:c r="E912" s="15" t="str">
        <x:v>Recurrente</x:v>
      </x:c>
      <x:c r="F912" s="35" t="n">
        <x:f>Parametros!$E$20*Parametros!$E$21/1000000*Calendario!$E$8</x:f>
        <x:v>180</x:v>
      </x:c>
      <x:c r="G912" s="15" t="str">
        <x:v>Puestos e incentivo editables</x:v>
      </x:c>
    </x:row>
    <x:row r="913">
      <x:c r="A913" s="15" t="str">
        <x:v>Alto</x:v>
      </x:c>
      <x:c r="B913" s="15" t="n">
        <x:v>2030</x:v>
      </x:c>
      <x:c r="C913" s="15" t="str">
        <x:v>M3</x:v>
      </x:c>
      <x:c r="D913" s="15" t="str">
        <x:v>Homologación y evaluación</x:v>
      </x:c>
      <x:c r="E913" s="15" t="str">
        <x:v>Recurrente</x:v>
      </x:c>
      <x:c r="F913" s="35" t="n">
        <x:f>Parametros!$E$22*Calendario!$E$8</x:f>
        <x:v>30</x:v>
      </x:c>
      <x:c r="G913" s="15" t="str">
        <x:v>Unidades de tramitación y evaluación</x:v>
      </x:c>
    </x:row>
    <x:row r="914">
      <x:c r="A914" s="15" t="str">
        <x:v>Alto</x:v>
      </x:c>
      <x:c r="B914" s="15" t="n">
        <x:v>2030</x:v>
      </x:c>
      <x:c r="C914" s="15" t="str">
        <x:v>M3</x:v>
      </x:c>
      <x:c r="D914" s="15" t="str">
        <x:v>Planificación, REPS y transparencia</x:v>
      </x:c>
      <x:c r="E914" s="15" t="str">
        <x:v>Recurrente</x:v>
      </x:c>
      <x:c r="F914" s="35" t="n">
        <x:f>Parametros!$E$23*Calendario!$E$8</x:f>
        <x:v>15</x:v>
      </x:c>
      <x:c r="G914" s="15" t="str">
        <x:v>Previsiones bienales y registro</x:v>
      </x:c>
    </x:row>
    <x:row r="915">
      <x:c r="A915" s="15" t="str">
        <x:v>Alto</x:v>
      </x:c>
      <x:c r="B915" s="15" t="n">
        <x:v>2030</x:v>
      </x:c>
      <x:c r="C915" s="15" t="str">
        <x:v>M4</x:v>
      </x:c>
      <x:c r="D915" s="15" t="str">
        <x:v>Red comunitaria multidisciplinar</x:v>
      </x:c>
      <x:c r="E915" s="15" t="str">
        <x:v>Recurrente</x:v>
      </x:c>
      <x:c r="F915" s="35" t="n">
        <x:f>(Calendario!$E$9*(((Calendario!$E$5*10)*(Parametros!$E$24*(Parametros!$E$69*Parametros!$E$66)+Parametros!$E$25*(Parametros!$E$68*Parametros!$E$66)+Parametros!$E$26*(Parametros!$E$71*Parametros!$E$66)+Parametros!$E$27*(Parametros!$E$73*Parametros!$E$66))/1000000)+((Calendario!$E$5*4*Parametros!$E$28)*((Parametros!$E$69*Parametros!$E$66)+0.5*(Parametros!$E$68*Parametros!$E$66)+(Parametros!$E$71*Parametros!$E$66)+0.5*(Parametros!$E$73*Parametros!$E$66))/1000000)))</x:f>
        <x:v>187.89589407130103</x:v>
      </x:c>
      <x:c r="G915" s="15" t="str">
        <x:v>Módulos por población; equipo completo</x:v>
      </x:c>
    </x:row>
    <x:row r="916">
      <x:c r="A916" s="15" t="str">
        <x:v>Alto</x:v>
      </x:c>
      <x:c r="B916" s="15" t="n">
        <x:v>2030</x:v>
      </x:c>
      <x:c r="C916" s="15" t="str">
        <x:v>M4</x:v>
      </x:c>
      <x:c r="D916" s="15" t="str">
        <x:v>Espacios, grupos y equipamiento</x:v>
      </x:c>
      <x:c r="E916" s="15" t="str">
        <x:v>Recurrente</x:v>
      </x:c>
      <x:c r="F916" s="35" t="n">
        <x:f>(Calendario!$E$9*(((Calendario!$E$5*10)*(Parametros!$E$24*(Parametros!$E$69*Parametros!$E$66)+Parametros!$E$25*(Parametros!$E$68*Parametros!$E$66)+Parametros!$E$26*(Parametros!$E$71*Parametros!$E$66)+Parametros!$E$27*(Parametros!$E$73*Parametros!$E$66))/1000000)+((Calendario!$E$5*4*Parametros!$E$28)*((Parametros!$E$69*Parametros!$E$66)+0.5*(Parametros!$E$68*Parametros!$E$66)+(Parametros!$E$71*Parametros!$E$66)+0.5*(Parametros!$E$73*Parametros!$E$66))/1000000)))*Parametros!$E$30</x:f>
        <x:v>37.57917881426021</x:v>
      </x:c>
      <x:c r="G916" s="15" t="str">
        <x:v>Porcentaje de personal</x:v>
      </x:c>
    </x:row>
    <x:row r="917">
      <x:c r="A917" s="15" t="str">
        <x:v>Alto</x:v>
      </x:c>
      <x:c r="B917" s="15" t="n">
        <x:v>2030</x:v>
      </x:c>
      <x:c r="C917" s="15" t="str">
        <x:v>M4</x:v>
      </x:c>
      <x:c r="D917" s="15" t="str">
        <x:v>Crisis, infancia, adicciones y continuidad</x:v>
      </x:c>
      <x:c r="E917" s="15" t="str">
        <x:v>Recurrente</x:v>
      </x:c>
      <x:c r="F917" s="35" t="n">
        <x:f>Parametros!$E$29*Calendario!$E$9</x:f>
        <x:v>78</x:v>
      </x:c>
      <x:c r="G917" s="15" t="str">
        <x:v>Bolsa programática anual</x:v>
      </x:c>
    </x:row>
    <x:row r="918">
      <x:c r="A918" s="15" t="str">
        <x:v>Alto</x:v>
      </x:c>
      <x:c r="B918" s="15" t="n">
        <x:v>2030</x:v>
      </x:c>
      <x:c r="C918" s="15" t="str">
        <x:v>M4</x:v>
      </x:c>
      <x:c r="D918" s="15" t="str">
        <x:v>Descuento Plan Salud Mental vigente</x:v>
      </x:c>
      <x:c r="E918" s="15" t="str">
        <x:v>Deducción</x:v>
      </x:c>
      <x:c r="F918" s="35" t="n">
        <x:f>-39*Calendario!$E$9</x:f>
        <x:v>-25.35</x:v>
      </x:c>
      <x:c r="G918" s="15" t="str">
        <x:v>Plan de Acción 2025–2027: 39 M€/año consolidados</x:v>
      </x:c>
    </x:row>
    <x:row r="919">
      <x:c r="A919" s="15" t="str">
        <x:v>Alto</x:v>
      </x:c>
      <x:c r="B919" s="15" t="n">
        <x:v>2030</x:v>
      </x:c>
      <x:c r="C919" s="15" t="str">
        <x:v>M5</x:v>
      </x:c>
      <x:c r="D919" s="15" t="str">
        <x:v>Equipos de atención en casa</x:v>
      </x:c>
      <x:c r="E919" s="15" t="str">
        <x:v>Recurrente</x:v>
      </x:c>
      <x:c r="F919" s="35" t="n">
        <x:f>(Calendario!$E$5*10*Parametros!$E$31)*(0.5*(Parametros!$E$76*Parametros!$E$66)+1.5*(Parametros!$E$70*Parametros!$E$66)+0.5*(Parametros!$E$72*Parametros!$E$66)+0.5*(Parametros!$E$73*Parametros!$E$66)+0.5*(Parametros!$E$74*Parametros!$E$66))/1000000*Calendario!$E$10</x:f>
        <x:v>88.67753670672</x:v>
      </x:c>
      <x:c r="G919" s="15" t="str">
        <x:v>Módulos por 100.000 habitantes</x:v>
      </x:c>
    </x:row>
    <x:row r="920">
      <x:c r="A920" s="15" t="str">
        <x:v>Alto</x:v>
      </x:c>
      <x:c r="B920" s="15" t="n">
        <x:v>2030</x:v>
      </x:c>
      <x:c r="C920" s="15" t="str">
        <x:v>M5</x:v>
      </x:c>
      <x:c r="D920" s="15" t="str">
        <x:v>Telemonitorización con alternativa</x:v>
      </x:c>
      <x:c r="E920" s="15" t="str">
        <x:v>Recurrente</x:v>
      </x:c>
      <x:c r="F920" s="35" t="n">
        <x:f>Calendario!$E$5*1000000*Parametros!$E$32*Parametros!$E$33/1000000*Calendario!$E$10</x:f>
        <x:v>300.69</x:v>
      </x:c>
      <x:c r="G920" s="15" t="str">
        <x:v>Población cubierta × coste anual</x:v>
      </x:c>
    </x:row>
    <x:row r="921">
      <x:c r="A921" s="15" t="str">
        <x:v>Alto</x:v>
      </x:c>
      <x:c r="B921" s="15" t="n">
        <x:v>2030</x:v>
      </x:c>
      <x:c r="C921" s="15" t="str">
        <x:v>M5</x:v>
      </x:c>
      <x:c r="D921" s="15" t="str">
        <x:v>Plan único y coordinación</x:v>
      </x:c>
      <x:c r="E921" s="15" t="str">
        <x:v>Recurrente</x:v>
      </x:c>
      <x:c r="F921" s="35" t="n">
        <x:f>Parametros!$E$64*Parametros!$E$34/1000000*Calendario!$E$10</x:f>
        <x:v>67.7352</x:v>
      </x:c>
      <x:c r="G921" s="15" t="str">
        <x:v>13.026 centros y consultorios AP</x:v>
      </x:c>
    </x:row>
    <x:row r="922">
      <x:c r="A922" s="15" t="str">
        <x:v>Alto</x:v>
      </x:c>
      <x:c r="B922" s="15" t="n">
        <x:v>2030</x:v>
      </x:c>
      <x:c r="C922" s="15" t="str">
        <x:v>M5</x:v>
      </x:c>
      <x:c r="D922" s="15" t="str">
        <x:v>Apoyo y respiro a cuidadores</x:v>
      </x:c>
      <x:c r="E922" s="15" t="str">
        <x:v>Recurrente</x:v>
      </x:c>
      <x:c r="F922" s="35" t="n">
        <x:f>Parametros!$E$35*Parametros!$E$36/1000000*Calendario!$E$10</x:f>
        <x:v>73.125</x:v>
      </x:c>
      <x:c r="G922" s="15" t="str">
        <x:v>Episodios anuales</x:v>
      </x:c>
    </x:row>
    <x:row r="923">
      <x:c r="A923" s="15" t="str">
        <x:v>Alto</x:v>
      </x:c>
      <x:c r="B923" s="15" t="n">
        <x:v>2030</x:v>
      </x:c>
      <x:c r="C923" s="15" t="str">
        <x:v>M5</x:v>
      </x:c>
      <x:c r="D923" s="15" t="str">
        <x:v>Completar equipos paliativos</x:v>
      </x:c>
      <x:c r="E923" s="15" t="str">
        <x:v>Recurrente</x:v>
      </x:c>
      <x:c r="F923" s="35" t="n">
        <x:f>Parametros!$E$37*0.5*((Parametros!$E$69*Parametros!$E$66)+(Parametros!$E$73*Parametros!$E$66))/1000000*Calendario!$E$10</x:f>
        <x:v>7.591226383</x:v>
      </x:c>
      <x:c r="G923" s="15" t="str">
        <x:v>Brecha frente a equipos completos; hipótesis editable</x:v>
      </x:c>
    </x:row>
    <x:row r="924">
      <x:c r="A924" s="15" t="str">
        <x:v>Alto</x:v>
      </x:c>
      <x:c r="B924" s="15" t="n">
        <x:v>2030</x:v>
      </x:c>
      <x:c r="C924" s="15" t="str">
        <x:v>M6</x:v>
      </x:c>
      <x:c r="D924" s="15" t="str">
        <x:v>Equipos territoriales de salud pública</x:v>
      </x:c>
      <x:c r="E924" s="15" t="str">
        <x:v>Recurrente</x:v>
      </x:c>
      <x:c r="F924" s="35" t="n">
        <x:f>(Calendario!$E$5*10*Parametros!$E$38)*((Parametros!$E$75*Parametros!$E$66)+(Parametros!$E$70*Parametros!$E$66)+(Parametros!$E$74*Parametros!$E$66))/1000000*Calendario!$E$11</x:f>
        <x:v>93.58283207352002</x:v>
      </x:c>
      <x:c r="G924" s="15" t="str">
        <x:v>Módulo: técnico + enfermería + datos/administración</x:v>
      </x:c>
    </x:row>
    <x:row r="925">
      <x:c r="A925" s="15" t="str">
        <x:v>Alto</x:v>
      </x:c>
      <x:c r="B925" s="15" t="n">
        <x:v>2030</x:v>
      </x:c>
      <x:c r="C925" s="15" t="str">
        <x:v>M6</x:v>
      </x:c>
      <x:c r="D925" s="15" t="str">
        <x:v>Programas comunitarios de prevención</x:v>
      </x:c>
      <x:c r="E925" s="15" t="str">
        <x:v>Recurrente</x:v>
      </x:c>
      <x:c r="F925" s="35" t="n">
        <x:f>Calendario!$E$5*Parametros!$E$39*Calendario!$E$11</x:f>
        <x:v>328.96000000000004</x:v>
      </x:c>
      <x:c r="G925" s="15" t="str">
        <x:v>€/residente</x:v>
      </x:c>
    </x:row>
    <x:row r="926">
      <x:c r="A926" s="15" t="str">
        <x:v>Alto</x:v>
      </x:c>
      <x:c r="B926" s="15" t="n">
        <x:v>2030</x:v>
      </x:c>
      <x:c r="C926" s="15" t="str">
        <x:v>M6</x:v>
      </x:c>
      <x:c r="D926" s="15" t="str">
        <x:v>Vacunación y captación activa</x:v>
      </x:c>
      <x:c r="E926" s="15" t="str">
        <x:v>Recurrente</x:v>
      </x:c>
      <x:c r="F926" s="35" t="n">
        <x:f>Calendario!$E$5*Parametros!$E$40*Calendario!$E$11</x:f>
        <x:v>143.92000000000002</x:v>
      </x:c>
      <x:c r="G926" s="15" t="str">
        <x:v>€/residente</x:v>
      </x:c>
    </x:row>
    <x:row r="927">
      <x:c r="A927" s="15" t="str">
        <x:v>Alto</x:v>
      </x:c>
      <x:c r="B927" s="15" t="n">
        <x:v>2030</x:v>
      </x:c>
      <x:c r="C927" s="15" t="str">
        <x:v>M6</x:v>
      </x:c>
      <x:c r="D927" s="15" t="str">
        <x:v>Escuela, comunidad y clima</x:v>
      </x:c>
      <x:c r="E927" s="15" t="str">
        <x:v>Recurrente</x:v>
      </x:c>
      <x:c r="F927" s="35" t="n">
        <x:f>Parametros!$E$64*Parametros!$E$41/1000000*Calendario!$E$11</x:f>
        <x:v>83.3664</x:v>
      </x:c>
      <x:c r="G927" s="15" t="str">
        <x:v>€/centro AP</x:v>
      </x:c>
    </x:row>
    <x:row r="928">
      <x:c r="A928" s="15" t="str">
        <x:v>Alto</x:v>
      </x:c>
      <x:c r="B928" s="15" t="n">
        <x:v>2030</x:v>
      </x:c>
      <x:c r="C928" s="15" t="str">
        <x:v>M6</x:v>
      </x:c>
      <x:c r="D928" s="15" t="str">
        <x:v>Evaluación y cribados</x:v>
      </x:c>
      <x:c r="E928" s="15" t="str">
        <x:v>Recurrente</x:v>
      </x:c>
      <x:c r="F928" s="35" t="n">
        <x:f>Parametros!$E$42*Calendario!$E$11</x:f>
        <x:v>80</x:v>
      </x:c>
      <x:c r="G928" s="15" t="str">
        <x:v>No duplica ampliación de mama ya aprobada</x:v>
      </x:c>
    </x:row>
    <x:row r="929">
      <x:c r="A929" s="15" t="str">
        <x:v>Alto</x:v>
      </x:c>
      <x:c r="B929" s="15" t="n">
        <x:v>2030</x:v>
      </x:c>
      <x:c r="C929" s="15" t="str">
        <x:v>M6</x:v>
      </x:c>
      <x:c r="D929" s="15" t="str">
        <x:v>Descuento programas solapados</x:v>
      </x:c>
      <x:c r="E929" s="15" t="str">
        <x:v>Deducción</x:v>
      </x:c>
      <x:c r="F929" s="35" t="n">
        <x:f>-Parametros!$E$43*Calendario!$E$11</x:f>
        <x:v>-28</x:v>
      </x:c>
      <x:c r="G929" s="15" t="str">
        <x:v>Programas ya financiados</x:v>
      </x:c>
    </x:row>
    <x:row r="930">
      <x:c r="A930" s="15" t="str">
        <x:v>Alto</x:v>
      </x:c>
      <x:c r="B930" s="15" t="n">
        <x:v>2030</x:v>
      </x:c>
      <x:c r="C930" s="15" t="str">
        <x:v>M7</x:v>
      </x:c>
      <x:c r="D930" s="15" t="str">
        <x:v>Cobertura bucodental adicional</x:v>
      </x:c>
      <x:c r="E930" s="15" t="str">
        <x:v>Recurrente</x:v>
      </x:c>
      <x:c r="F930" s="35" t="n">
        <x:f>((Calendario!$E$5*1000000)*0.135*MAX(0,Parametros!$E$44-0.304)+(Calendario!$E$5*1000000)*0.22*MAX(0,Parametros!$E$45-0.03)+350000*MAX(0,Parametros!$E$46-0.25)+1000000*MAX(0,Parametros!$E$47-0.20))*Parametros!$E$48/1000000*Calendario!$E$12</x:f>
        <x:v>503.61729599999995</x:v>
      </x:c>
      <x:c r="G930" s="15" t="str">
        <x:v>Solo cobertura sobre la línea base 2026; no suma otra vez los 60,058 M€</x:v>
      </x:c>
    </x:row>
    <x:row r="931">
      <x:c r="A931" s="15" t="str">
        <x:v>Alto</x:v>
      </x:c>
      <x:c r="B931" s="15" t="n">
        <x:v>2030</x:v>
      </x:c>
      <x:c r="C931" s="15" t="str">
        <x:v>M7</x:v>
      </x:c>
      <x:c r="D931" s="15" t="str">
        <x:v>Unidades móviles - operación</x:v>
      </x:c>
      <x:c r="E931" s="15" t="str">
        <x:v>Recurrente</x:v>
      </x:c>
      <x:c r="F931" s="35" t="n">
        <x:f>Parametros!$E$49*300000/1000000*Calendario!$E$12</x:f>
        <x:v>31.499999999999996</x:v>
      </x:c>
      <x:c r="G931" s="15" t="str">
        <x:v>300.000 €/unidad/año</x:v>
      </x:c>
    </x:row>
    <x:row r="932">
      <x:c r="A932" s="15" t="str">
        <x:v>Alto</x:v>
      </x:c>
      <x:c r="B932" s="15" t="n">
        <x:v>2030</x:v>
      </x:c>
      <x:c r="C932" s="15" t="str">
        <x:v>M7</x:v>
      </x:c>
      <x:c r="D932" s="15" t="str">
        <x:v>Unidades móviles - inversión</x:v>
      </x:c>
      <x:c r="E932" s="15" t="str">
        <x:v>Temporal</x:v>
      </x:c>
      <x:c r="F932" s="35" t="n">
        <x:f>Parametros!$E$49*250000/1000000/4</x:f>
        <x:v>9.375</x:v>
      </x:c>
      <x:c r="G932" s="15" t="str">
        <x:v>250.000 €/unidad; 2027–2030</x:v>
      </x:c>
    </x:row>
    <x:row r="933">
      <x:c r="A933" s="15" t="str">
        <x:v>Alto</x:v>
      </x:c>
      <x:c r="B933" s="15" t="n">
        <x:v>2030</x:v>
      </x:c>
      <x:c r="C933" s="15" t="str">
        <x:v>M7</x:v>
      </x:c>
      <x:c r="D933" s="15" t="str">
        <x:v>Transporte sanitario y ayudas</x:v>
      </x:c>
      <x:c r="E933" s="15" t="str">
        <x:v>Recurrente</x:v>
      </x:c>
      <x:c r="F933" s="35" t="n">
        <x:f>Parametros!$E$50*250/1000000*Calendario!$E$12</x:f>
        <x:v>31.499999999999996</x:v>
      </x:c>
      <x:c r="G933" s="15" t="str">
        <x:v>250 €/ayuda</x:v>
      </x:c>
    </x:row>
    <x:row r="934">
      <x:c r="A934" s="15" t="str">
        <x:v>Alto</x:v>
      </x:c>
      <x:c r="B934" s="15" t="n">
        <x:v>2030</x:v>
      </x:c>
      <x:c r="C934" s="15" t="str">
        <x:v>M7</x:v>
      </x:c>
      <x:c r="D934" s="15" t="str">
        <x:v>Redes territoriales compartidas</x:v>
      </x:c>
      <x:c r="E934" s="15" t="str">
        <x:v>Recurrente</x:v>
      </x:c>
      <x:c r="F934" s="35" t="n">
        <x:f>Parametros!$E$51*Calendario!$E$12</x:f>
        <x:v>100.8</x:v>
      </x:c>
      <x:c r="G934" s="15" t="str">
        <x:v>18 territorios; editable</x:v>
      </x:c>
    </x:row>
    <x:row r="935">
      <x:c r="A935" s="15" t="str">
        <x:v>Alto</x:v>
      </x:c>
      <x:c r="B935" s="15" t="n">
        <x:v>2030</x:v>
      </x:c>
      <x:c r="C935" s="15" t="str">
        <x:v>M7</x:v>
      </x:c>
      <x:c r="D935" s="15" t="str">
        <x:v>Fondo de cohesión ajustado</x:v>
      </x:c>
      <x:c r="E935" s="15" t="str">
        <x:v>Recurrente</x:v>
      </x:c>
      <x:c r="F935" s="35" t="n">
        <x:f>Parametros!$E$52*Calendario!$E$12</x:f>
        <x:v>175</x:v>
      </x:c>
      <x:c r="G935" s="15" t="str">
        <x:v>Envejecimiento, dispersión e insularidad</x:v>
      </x:c>
    </x:row>
    <x:row r="936">
      <x:c r="A936" s="15" t="str">
        <x:v>Alto</x:v>
      </x:c>
      <x:c r="B936" s="15" t="n">
        <x:v>2030</x:v>
      </x:c>
      <x:c r="C936" s="15" t="str">
        <x:v>M7</x:v>
      </x:c>
      <x:c r="D936" s="15" t="str">
        <x:v>Evaluación de ampliación óptica</x:v>
      </x:c>
      <x:c r="E936" s="15" t="str">
        <x:v>Recurrente</x:v>
      </x:c>
      <x:c r="F936" s="35" t="n">
        <x:f>Parametros!$E$53*Calendario!$E$12</x:f>
        <x:v>7</x:v>
      </x:c>
      <x:c r="G936" s="15" t="str">
        <x:v>Plan Veo vigente queda en el escenario base</x:v>
      </x:c>
    </x:row>
    <x:row r="937">
      <x:c r="A937" s="15" t="str">
        <x:v>Alto</x:v>
      </x:c>
      <x:c r="B937" s="15" t="n">
        <x:v>2030</x:v>
      </x:c>
      <x:c r="C937" s="15" t="str">
        <x:v>M8</x:v>
      </x:c>
      <x:c r="D937" s="15" t="str">
        <x:v>Interoperabilidad y acceso - inversión</x:v>
      </x:c>
      <x:c r="E937" s="15" t="str">
        <x:v>Temporal</x:v>
      </x:c>
      <x:c r="F937" s="35" t="n">
        <x:f>((Parametros!$E$64*Parametros!$E$54+Parametros!$E$65*Parametros!$E$55)/1000000+Parametros!$E$56)/4</x:f>
        <x:v>252.5775</x:v>
      </x:c>
      <x:c r="G937" s="15" t="str">
        <x:v>Centros AP + hospitales + plataforma; 2027–2030</x:v>
      </x:c>
    </x:row>
    <x:row r="938">
      <x:c r="A938" s="15" t="str">
        <x:v>Alto</x:v>
      </x:c>
      <x:c r="B938" s="15" t="n">
        <x:v>2030</x:v>
      </x:c>
      <x:c r="C938" s="15" t="str">
        <x:v>M8</x:v>
      </x:c>
      <x:c r="D938" s="15" t="str">
        <x:v>Operación, seguridad y mantenimiento</x:v>
      </x:c>
      <x:c r="E938" s="15" t="str">
        <x:v>Recurrente</x:v>
      </x:c>
      <x:c r="F938" s="35" t="n">
        <x:f>((Parametros!$E$64*Parametros!$E$54+Parametros!$E$65*Parametros!$E$55)/1000000+Parametros!$E$56)*Parametros!$E$57</x:f>
        <x:v>252.5775</x:v>
      </x:c>
      <x:c r="G938" s="15" t="str">
        <x:v>Porcentaje anual de inversión</x:v>
      </x:c>
    </x:row>
    <x:row r="939">
      <x:c r="A939" s="15" t="str">
        <x:v>Alto</x:v>
      </x:c>
      <x:c r="B939" s="15" t="n">
        <x:v>2030</x:v>
      </x:c>
      <x:c r="C939" s="15" t="str">
        <x:v>M8</x:v>
      </x:c>
      <x:c r="D939" s="15" t="str">
        <x:v>Canal no digital</x:v>
      </x:c>
      <x:c r="E939" s="15" t="str">
        <x:v>Recurrente</x:v>
      </x:c>
      <x:c r="F939" s="35" t="n">
        <x:f>Parametros!$E$58*(Parametros!$E$74*Parametros!$E$66)/1000000*Calendario!$E$13</x:f>
        <x:v>21.570826799999995</x:v>
      </x:c>
      <x:c r="G939" s="15" t="str">
        <x:v>FTE de apoyo presencial/telefónico</x:v>
      </x:c>
    </x:row>
    <x:row r="940">
      <x:c r="A940" s="15" t="str">
        <x:v>Alto</x:v>
      </x:c>
      <x:c r="B940" s="15" t="n">
        <x:v>2030</x:v>
      </x:c>
      <x:c r="C940" s="15" t="str">
        <x:v>M8</x:v>
      </x:c>
      <x:c r="D940" s="15" t="str">
        <x:v>Registro IA, auditorías y cuadro público</x:v>
      </x:c>
      <x:c r="E940" s="15" t="str">
        <x:v>Recurrente</x:v>
      </x:c>
      <x:c r="F940" s="35" t="n">
        <x:f>Parametros!$E$59*Calendario!$E$13</x:f>
        <x:v>40</x:v>
      </x:c>
      <x:c r="G940" s="15" t="str">
        <x:v>Gobernanza nacional y auditoría independiente</x:v>
      </x:c>
    </x:row>
    <x:row r="941">
      <x:c r="A941" s="15" t="str">
        <x:v>Alto</x:v>
      </x:c>
      <x:c r="B941" s="15" t="n">
        <x:v>2031</x:v>
      </x:c>
      <x:c r="C941" s="15" t="str">
        <x:v>M1</x:v>
      </x:c>
      <x:c r="D941" s="15" t="str">
        <x:v>Personal multiprofesional</x:v>
      </x:c>
      <x:c r="E941" s="15" t="str">
        <x:v>Recurrente</x:v>
      </x:c>
      <x:c r="F941" s="35" t="n">
        <x:f>Calendario!$F$6*(Calendario!$F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F$5*10*Parametros!$E$6)*((Parametros!$E$72*Parametros!$E$66)+0.5*(Parametros!$E$75*Parametros!$E$66)+0.5*(Parametros!$E$73*Parametros!$E$66)))/1000000</x:f>
        <x:v>661.0794661718276</x:v>
      </x:c>
      <x:c r="G941" s="15" t="str">
        <x:v>SIAP 2024 + retribuciones 2026 + cupos editables</x:v>
      </x:c>
    </x:row>
    <x:row r="942">
      <x:c r="A942" s="15" t="str">
        <x:v>Alto</x:v>
      </x:c>
      <x:c r="B942" s="15" t="n">
        <x:v>2031</x:v>
      </x:c>
      <x:c r="C942" s="15" t="str">
        <x:v>M1</x:v>
      </x:c>
      <x:c r="D942" s="15" t="str">
        <x:v>Diagnóstico y actividad</x:v>
      </x:c>
      <x:c r="E942" s="15" t="str">
        <x:v>Recurrente</x:v>
      </x:c>
      <x:c r="F942" s="35" t="n">
        <x:f>Calendario!$F$6*Calendario!$F$5*Parametros!$E$7</x:f>
        <x:v>414.4</x:v>
      </x:c>
      <x:c r="G942" s="15" t="str">
        <x:v>Hipótesis por residente</x:v>
      </x:c>
    </x:row>
    <x:row r="943">
      <x:c r="A943" s="15" t="str">
        <x:v>Alto</x:v>
      </x:c>
      <x:c r="B943" s="15" t="n">
        <x:v>2031</x:v>
      </x:c>
      <x:c r="C943" s="15" t="str">
        <x:v>M1</x:v>
      </x:c>
      <x:c r="D943" s="15" t="str">
        <x:v>Espacios y equipos</x:v>
      </x:c>
      <x:c r="E943" s="15" t="str">
        <x:v>Temporal</x:v>
      </x:c>
      <x:c r="F943" s="35" t="n">
        <x:f>0</x:f>
        <x:v>0</x:v>
      </x:c>
      <x:c r="G943" s="15" t="str">
        <x:v>30.000 € por FTE incremental; 2027–2030</x:v>
      </x:c>
    </x:row>
    <x:row r="944">
      <x:c r="A944" s="15" t="str">
        <x:v>Alto</x:v>
      </x:c>
      <x:c r="B944" s="15" t="n">
        <x:v>2031</x:v>
      </x:c>
      <x:c r="C944" s="15" t="str">
        <x:v>M1</x:v>
      </x:c>
      <x:c r="D944" s="15" t="str">
        <x:v>Mantenimiento</x:v>
      </x:c>
      <x:c r="E944" s="15" t="str">
        <x:v>Recurrente</x:v>
      </x:c>
      <x:c r="F944" s="35" t="n">
        <x:f>((((Parametros!$E$60/Parametros!$E$5)-Parametros!$E$61)+(Parametros!$E$61+Parametros!$E$62+((Parametros!$E$60/Parametros!$E$5)-Parametros!$E$61)-Parametros!$E$63)+(((Parametros!$E$60/Parametros!$E$5)-Parametros!$E$61)*0.5)+2*(Calendario!$F$5*10*Parametros!$E$6))*30000/1000000)*0.1</x:f>
        <x:v>37.58618125000002</x:v>
      </x:c>
      <x:c r="G944" s="15" t="str">
        <x:v>10% de inversión acumulada</x:v>
      </x:c>
    </x:row>
    <x:row r="945">
      <x:c r="A945" s="15" t="str">
        <x:v>Alto</x:v>
      </x:c>
      <x:c r="B945" s="15" t="n">
        <x:v>2031</x:v>
      </x:c>
      <x:c r="C945" s="15" t="str">
        <x:v>M1</x:v>
      </x:c>
      <x:c r="D945" s="15" t="str">
        <x:v>Descuento programas existentes</x:v>
      </x:c>
      <x:c r="E945" s="15" t="str">
        <x:v>Deducción</x:v>
      </x:c>
      <x:c r="F945" s="35" t="n">
        <x:f>-Parametros!$E$8*Calendario!$F$6</x:f>
        <x:v>-90</x:v>
      </x:c>
      <x:c r="G945" s="15" t="str">
        <x:v>No duplicar Plan AP 2025–2027 / transferencias 2026</x:v>
      </x:c>
    </x:row>
    <x:row r="946">
      <x:c r="A946" s="15" t="str">
        <x:v>Alto</x:v>
      </x:c>
      <x:c r="B946" s="15" t="n">
        <x:v>2031</x:v>
      </x:c>
      <x:c r="C946" s="15" t="str">
        <x:v>M2</x:v>
      </x:c>
      <x:c r="D946" s="15" t="str">
        <x:v>Absorción backlog 2025</x:v>
      </x:c>
      <x:c r="E946" s="15" t="str">
        <x:v>Temporal</x:v>
      </x:c>
      <x:c r="F946" s="35" t="n">
        <x:f>M2_Backlog!$J$12*Calendario!$F$14</x:f>
        <x:v>0</x:v>
      </x:c>
      <x:c r="G946" s="15" t="str">
        <x:v>SISLE dic-2025; reparto 2027–2030</x:v>
      </x:c>
    </x:row>
    <x:row r="947">
      <x:c r="A947" s="15" t="str">
        <x:v>Alto</x:v>
      </x:c>
      <x:c r="B947" s="15" t="n">
        <x:v>2031</x:v>
      </x:c>
      <x:c r="C947" s="15" t="str">
        <x:v>M2</x:v>
      </x:c>
      <x:c r="D947" s="15" t="str">
        <x:v>Reserva estructural</x:v>
      </x:c>
      <x:c r="E947" s="15" t="str">
        <x:v>Recurrente</x:v>
      </x:c>
      <x:c r="F947" s="35" t="n">
        <x:f>M2_Backlog!$J$12*Parametros!$E$10*Calendario!$F$7</x:f>
        <x:v>637.2860841523127</x:v>
      </x:c>
      <x:c r="G947" s="15" t="str">
        <x:v>Hipótesis de capacidad de reserva; validar con entradas/salidas</x:v>
      </x:c>
    </x:row>
    <x:row r="948">
      <x:c r="A948" s="15" t="str">
        <x:v>Alto</x:v>
      </x:c>
      <x:c r="B948" s="15" t="n">
        <x:v>2031</x:v>
      </x:c>
      <x:c r="C948" s="15" t="str">
        <x:v>M2</x:v>
      </x:c>
      <x:c r="D948" s="15" t="str">
        <x:v>Coordinación y transparencia</x:v>
      </x:c>
      <x:c r="E948" s="15" t="str">
        <x:v>Recurrente</x:v>
      </x:c>
      <x:c r="F948" s="35" t="n">
        <x:f>Parametros!$E$11*Calendario!$F$7</x:f>
        <x:v>72</x:v>
      </x:c>
      <x:c r="G948" s="15" t="str">
        <x:v>18 servicios de salud + nodo nacional</x:v>
      </x:c>
    </x:row>
    <x:row r="949">
      <x:c r="A949" s="15" t="str">
        <x:v>Alto</x:v>
      </x:c>
      <x:c r="B949" s="15" t="n">
        <x:v>2031</x:v>
      </x:c>
      <x:c r="C949" s="15" t="str">
        <x:v>M2</x:v>
      </x:c>
      <x:c r="D949" s="15" t="str">
        <x:v>Alternativa pública y desplazamientos</x:v>
      </x:c>
      <x:c r="E949" s="15" t="str">
        <x:v>Recurrente</x:v>
      </x:c>
      <x:c r="F949" s="35" t="n">
        <x:f>Parametros!$E$12*Calendario!$F$7</x:f>
        <x:v>20</x:v>
      </x:c>
      <x:c r="G949" s="15" t="str">
        <x:v>Bolsa operativa anual</x:v>
      </x:c>
    </x:row>
    <x:row r="950">
      <x:c r="A950" s="15" t="str">
        <x:v>Alto</x:v>
      </x:c>
      <x:c r="B950" s="15" t="n">
        <x:v>2031</x:v>
      </x:c>
      <x:c r="C950" s="15" t="str">
        <x:v>M3</x:v>
      </x:c>
      <x:c r="D950" s="15" t="str">
        <x:v>Plazas FSE adicionales activas</x:v>
      </x:c>
      <x:c r="E950" s="15" t="str">
        <x:v>Recurrente</x:v>
      </x:c>
      <x:c r="F950" s="35" t="n">
        <x:f>((M3_Personal!$F$149+M3_Personal!$F$159+M3_Personal!$F$169+M3_Personal!$F$179)*56000+(M3_Personal!$F$189+M3_Personal!$F$199+M3_Personal!$F$209)*41000)/1000000</x:f>
        <x:v>182.57</x:v>
      </x:c>
      <x:c r="G950" s="15" t="str">
        <x:v>Residente cargado + tutor; solo plazas sobre escenario base</x:v>
      </x:c>
    </x:row>
    <x:row r="951">
      <x:c r="A951" s="15" t="str">
        <x:v>Alto</x:v>
      </x:c>
      <x:c r="B951" s="15" t="n">
        <x:v>2031</x:v>
      </x:c>
      <x:c r="C951" s="15" t="str">
        <x:v>M3</x:v>
      </x:c>
      <x:c r="D951" s="15" t="str">
        <x:v>Incentivos difícil cobertura</x:v>
      </x:c>
      <x:c r="E951" s="15" t="str">
        <x:v>Recurrente</x:v>
      </x:c>
      <x:c r="F951" s="35" t="n">
        <x:f>Parametros!$E$20*Parametros!$E$21/1000000*Calendario!$F$8</x:f>
        <x:v>180</x:v>
      </x:c>
      <x:c r="G951" s="15" t="str">
        <x:v>Puestos e incentivo editables</x:v>
      </x:c>
    </x:row>
    <x:row r="952">
      <x:c r="A952" s="15" t="str">
        <x:v>Alto</x:v>
      </x:c>
      <x:c r="B952" s="15" t="n">
        <x:v>2031</x:v>
      </x:c>
      <x:c r="C952" s="15" t="str">
        <x:v>M3</x:v>
      </x:c>
      <x:c r="D952" s="15" t="str">
        <x:v>Homologación y evaluación</x:v>
      </x:c>
      <x:c r="E952" s="15" t="str">
        <x:v>Recurrente</x:v>
      </x:c>
      <x:c r="F952" s="35" t="n">
        <x:f>Parametros!$E$22*Calendario!$F$8</x:f>
        <x:v>30</x:v>
      </x:c>
      <x:c r="G952" s="15" t="str">
        <x:v>Unidades de tramitación y evaluación</x:v>
      </x:c>
    </x:row>
    <x:row r="953">
      <x:c r="A953" s="15" t="str">
        <x:v>Alto</x:v>
      </x:c>
      <x:c r="B953" s="15" t="n">
        <x:v>2031</x:v>
      </x:c>
      <x:c r="C953" s="15" t="str">
        <x:v>M3</x:v>
      </x:c>
      <x:c r="D953" s="15" t="str">
        <x:v>Planificación, REPS y transparencia</x:v>
      </x:c>
      <x:c r="E953" s="15" t="str">
        <x:v>Recurrente</x:v>
      </x:c>
      <x:c r="F953" s="35" t="n">
        <x:f>Parametros!$E$23*Calendario!$F$8</x:f>
        <x:v>15</x:v>
      </x:c>
      <x:c r="G953" s="15" t="str">
        <x:v>Previsiones bienales y registro</x:v>
      </x:c>
    </x:row>
    <x:row r="954">
      <x:c r="A954" s="15" t="str">
        <x:v>Alto</x:v>
      </x:c>
      <x:c r="B954" s="15" t="n">
        <x:v>2031</x:v>
      </x:c>
      <x:c r="C954" s="15" t="str">
        <x:v>M4</x:v>
      </x:c>
      <x:c r="D954" s="15" t="str">
        <x:v>Red comunitaria multidisciplinar</x:v>
      </x:c>
      <x:c r="E954" s="15" t="str">
        <x:v>Recurrente</x:v>
      </x:c>
      <x:c r="F954" s="35" t="n">
        <x:f>(Calendario!$F$9*(((Calendario!$F$5*10)*(Parametros!$E$24*(Parametros!$E$69*Parametros!$E$66)+Parametros!$E$25*(Parametros!$E$68*Parametros!$E$66)+Parametros!$E$26*(Parametros!$E$71*Parametros!$E$66)+Parametros!$E$27*(Parametros!$E$73*Parametros!$E$66))/1000000)+((Calendario!$F$5*4*Parametros!$E$28)*((Parametros!$E$69*Parametros!$E$66)+0.5*(Parametros!$E$68*Parametros!$E$66)+(Parametros!$E$71*Parametros!$E$66)+0.5*(Parametros!$E$73*Parametros!$E$66))/1000000)))</x:f>
        <x:v>247.62215552108304</x:v>
      </x:c>
      <x:c r="G954" s="15" t="str">
        <x:v>Módulos por población; equipo completo</x:v>
      </x:c>
    </x:row>
    <x:row r="955">
      <x:c r="A955" s="15" t="str">
        <x:v>Alto</x:v>
      </x:c>
      <x:c r="B955" s="15" t="n">
        <x:v>2031</x:v>
      </x:c>
      <x:c r="C955" s="15" t="str">
        <x:v>M4</x:v>
      </x:c>
      <x:c r="D955" s="15" t="str">
        <x:v>Espacios, grupos y equipamiento</x:v>
      </x:c>
      <x:c r="E955" s="15" t="str">
        <x:v>Recurrente</x:v>
      </x:c>
      <x:c r="F955" s="35" t="n">
        <x:f>(Calendario!$F$9*(((Calendario!$F$5*10)*(Parametros!$E$24*(Parametros!$E$69*Parametros!$E$66)+Parametros!$E$25*(Parametros!$E$68*Parametros!$E$66)+Parametros!$E$26*(Parametros!$E$71*Parametros!$E$66)+Parametros!$E$27*(Parametros!$E$73*Parametros!$E$66))/1000000)+((Calendario!$F$5*4*Parametros!$E$28)*((Parametros!$E$69*Parametros!$E$66)+0.5*(Parametros!$E$68*Parametros!$E$66)+(Parametros!$E$71*Parametros!$E$66)+0.5*(Parametros!$E$73*Parametros!$E$66))/1000000)))*Parametros!$E$30</x:f>
        <x:v>49.52443110421661</x:v>
      </x:c>
      <x:c r="G955" s="15" t="str">
        <x:v>Porcentaje de personal</x:v>
      </x:c>
    </x:row>
    <x:row r="956">
      <x:c r="A956" s="15" t="str">
        <x:v>Alto</x:v>
      </x:c>
      <x:c r="B956" s="15" t="n">
        <x:v>2031</x:v>
      </x:c>
      <x:c r="C956" s="15" t="str">
        <x:v>M4</x:v>
      </x:c>
      <x:c r="D956" s="15" t="str">
        <x:v>Crisis, infancia, adicciones y continuidad</x:v>
      </x:c>
      <x:c r="E956" s="15" t="str">
        <x:v>Recurrente</x:v>
      </x:c>
      <x:c r="F956" s="35" t="n">
        <x:f>Parametros!$E$29*Calendario!$F$9</x:f>
        <x:v>102</x:v>
      </x:c>
      <x:c r="G956" s="15" t="str">
        <x:v>Bolsa programática anual</x:v>
      </x:c>
    </x:row>
    <x:row r="957">
      <x:c r="A957" s="15" t="str">
        <x:v>Alto</x:v>
      </x:c>
      <x:c r="B957" s="15" t="n">
        <x:v>2031</x:v>
      </x:c>
      <x:c r="C957" s="15" t="str">
        <x:v>M4</x:v>
      </x:c>
      <x:c r="D957" s="15" t="str">
        <x:v>Descuento Plan Salud Mental vigente</x:v>
      </x:c>
      <x:c r="E957" s="15" t="str">
        <x:v>Deducción</x:v>
      </x:c>
      <x:c r="F957" s="35" t="n">
        <x:f>-39*Calendario!$F$9</x:f>
        <x:v>-33.15</x:v>
      </x:c>
      <x:c r="G957" s="15" t="str">
        <x:v>Plan de Acción 2025–2027: 39 M€/año consolidados</x:v>
      </x:c>
    </x:row>
    <x:row r="958">
      <x:c r="A958" s="15" t="str">
        <x:v>Alto</x:v>
      </x:c>
      <x:c r="B958" s="15" t="n">
        <x:v>2031</x:v>
      </x:c>
      <x:c r="C958" s="15" t="str">
        <x:v>M5</x:v>
      </x:c>
      <x:c r="D958" s="15" t="str">
        <x:v>Equipos de atención en casa</x:v>
      </x:c>
      <x:c r="E958" s="15" t="str">
        <x:v>Recurrente</x:v>
      </x:c>
      <x:c r="F958" s="35" t="n">
        <x:f>(Calendario!$F$5*10*Parametros!$E$31)*(0.5*(Parametros!$E$76*Parametros!$E$66)+1.5*(Parametros!$E$70*Parametros!$E$66)+0.5*(Parametros!$E$72*Parametros!$E$66)+0.5*(Parametros!$E$73*Parametros!$E$66)+0.5*(Parametros!$E$74*Parametros!$E$66))/1000000*Calendario!$F$10</x:f>
        <x:v>116.86536788976</x:v>
      </x:c>
      <x:c r="G958" s="15" t="str">
        <x:v>Módulos por 100.000 habitantes</x:v>
      </x:c>
    </x:row>
    <x:row r="959">
      <x:c r="A959" s="15" t="str">
        <x:v>Alto</x:v>
      </x:c>
      <x:c r="B959" s="15" t="n">
        <x:v>2031</x:v>
      </x:c>
      <x:c r="C959" s="15" t="str">
        <x:v>M5</x:v>
      </x:c>
      <x:c r="D959" s="15" t="str">
        <x:v>Telemonitorización con alternativa</x:v>
      </x:c>
      <x:c r="E959" s="15" t="str">
        <x:v>Recurrente</x:v>
      </x:c>
      <x:c r="F959" s="35" t="n">
        <x:f>Calendario!$F$5*1000000*Parametros!$E$32*Parametros!$E$33/1000000*Calendario!$F$10</x:f>
        <x:v>396.27</x:v>
      </x:c>
      <x:c r="G959" s="15" t="str">
        <x:v>Población cubierta × coste anual</x:v>
      </x:c>
    </x:row>
    <x:row r="960">
      <x:c r="A960" s="15" t="str">
        <x:v>Alto</x:v>
      </x:c>
      <x:c r="B960" s="15" t="n">
        <x:v>2031</x:v>
      </x:c>
      <x:c r="C960" s="15" t="str">
        <x:v>M5</x:v>
      </x:c>
      <x:c r="D960" s="15" t="str">
        <x:v>Plan único y coordinación</x:v>
      </x:c>
      <x:c r="E960" s="15" t="str">
        <x:v>Recurrente</x:v>
      </x:c>
      <x:c r="F960" s="35" t="n">
        <x:f>Parametros!$E$64*Parametros!$E$34/1000000*Calendario!$F$10</x:f>
        <x:v>88.57679999999999</x:v>
      </x:c>
      <x:c r="G960" s="15" t="str">
        <x:v>13.026 centros y consultorios AP</x:v>
      </x:c>
    </x:row>
    <x:row r="961">
      <x:c r="A961" s="15" t="str">
        <x:v>Alto</x:v>
      </x:c>
      <x:c r="B961" s="15" t="n">
        <x:v>2031</x:v>
      </x:c>
      <x:c r="C961" s="15" t="str">
        <x:v>M5</x:v>
      </x:c>
      <x:c r="D961" s="15" t="str">
        <x:v>Apoyo y respiro a cuidadores</x:v>
      </x:c>
      <x:c r="E961" s="15" t="str">
        <x:v>Recurrente</x:v>
      </x:c>
      <x:c r="F961" s="35" t="n">
        <x:f>Parametros!$E$35*Parametros!$E$36/1000000*Calendario!$F$10</x:f>
        <x:v>95.625</x:v>
      </x:c>
      <x:c r="G961" s="15" t="str">
        <x:v>Episodios anuales</x:v>
      </x:c>
    </x:row>
    <x:row r="962">
      <x:c r="A962" s="15" t="str">
        <x:v>Alto</x:v>
      </x:c>
      <x:c r="B962" s="15" t="n">
        <x:v>2031</x:v>
      </x:c>
      <x:c r="C962" s="15" t="str">
        <x:v>M5</x:v>
      </x:c>
      <x:c r="D962" s="15" t="str">
        <x:v>Completar equipos paliativos</x:v>
      </x:c>
      <x:c r="E962" s="15" t="str">
        <x:v>Recurrente</x:v>
      </x:c>
      <x:c r="F962" s="35" t="n">
        <x:f>Parametros!$E$37*0.5*((Parametros!$E$69*Parametros!$E$66)+(Parametros!$E$73*Parametros!$E$66))/1000000*Calendario!$F$10</x:f>
        <x:v>9.926988347</x:v>
      </x:c>
      <x:c r="G962" s="15" t="str">
        <x:v>Brecha frente a equipos completos; hipótesis editable</x:v>
      </x:c>
    </x:row>
    <x:row r="963">
      <x:c r="A963" s="15" t="str">
        <x:v>Alto</x:v>
      </x:c>
      <x:c r="B963" s="15" t="n">
        <x:v>2031</x:v>
      </x:c>
      <x:c r="C963" s="15" t="str">
        <x:v>M6</x:v>
      </x:c>
      <x:c r="D963" s="15" t="str">
        <x:v>Equipos territoriales de salud pública</x:v>
      </x:c>
      <x:c r="E963" s="15" t="str">
        <x:v>Recurrente</x:v>
      </x:c>
      <x:c r="F963" s="35" t="n">
        <x:f>(Calendario!$F$5*10*Parametros!$E$38)*((Parametros!$E$75*Parametros!$E$66)+(Parametros!$E$70*Parametros!$E$66)+(Parametros!$E$74*Parametros!$E$66))/1000000*Calendario!$F$11</x:f>
        <x:v>117.88887892530002</x:v>
      </x:c>
      <x:c r="G963" s="15" t="str">
        <x:v>Módulo: técnico + enfermería + datos/administración</x:v>
      </x:c>
    </x:row>
    <x:row r="964">
      <x:c r="A964" s="15" t="str">
        <x:v>Alto</x:v>
      </x:c>
      <x:c r="B964" s="15" t="n">
        <x:v>2031</x:v>
      </x:c>
      <x:c r="C964" s="15" t="str">
        <x:v>M6</x:v>
      </x:c>
      <x:c r="D964" s="15" t="str">
        <x:v>Programas comunitarios de prevención</x:v>
      </x:c>
      <x:c r="E964" s="15" t="str">
        <x:v>Recurrente</x:v>
      </x:c>
      <x:c r="F964" s="35" t="n">
        <x:f>Calendario!$F$5*Parametros!$E$39*Calendario!$F$11</x:f>
        <x:v>414.4</x:v>
      </x:c>
      <x:c r="G964" s="15" t="str">
        <x:v>€/residente</x:v>
      </x:c>
    </x:row>
    <x:row r="965">
      <x:c r="A965" s="15" t="str">
        <x:v>Alto</x:v>
      </x:c>
      <x:c r="B965" s="15" t="n">
        <x:v>2031</x:v>
      </x:c>
      <x:c r="C965" s="15" t="str">
        <x:v>M6</x:v>
      </x:c>
      <x:c r="D965" s="15" t="str">
        <x:v>Vacunación y captación activa</x:v>
      </x:c>
      <x:c r="E965" s="15" t="str">
        <x:v>Recurrente</x:v>
      </x:c>
      <x:c r="F965" s="35" t="n">
        <x:f>Calendario!$F$5*Parametros!$E$40*Calendario!$F$11</x:f>
        <x:v>181.29999999999998</x:v>
      </x:c>
      <x:c r="G965" s="15" t="str">
        <x:v>€/residente</x:v>
      </x:c>
    </x:row>
    <x:row r="966">
      <x:c r="A966" s="15" t="str">
        <x:v>Alto</x:v>
      </x:c>
      <x:c r="B966" s="15" t="n">
        <x:v>2031</x:v>
      </x:c>
      <x:c r="C966" s="15" t="str">
        <x:v>M6</x:v>
      </x:c>
      <x:c r="D966" s="15" t="str">
        <x:v>Escuela, comunidad y clima</x:v>
      </x:c>
      <x:c r="E966" s="15" t="str">
        <x:v>Recurrente</x:v>
      </x:c>
      <x:c r="F966" s="35" t="n">
        <x:f>Parametros!$E$64*Parametros!$E$41/1000000*Calendario!$F$11</x:f>
        <x:v>104.208</x:v>
      </x:c>
      <x:c r="G966" s="15" t="str">
        <x:v>€/centro AP</x:v>
      </x:c>
    </x:row>
    <x:row r="967">
      <x:c r="A967" s="15" t="str">
        <x:v>Alto</x:v>
      </x:c>
      <x:c r="B967" s="15" t="n">
        <x:v>2031</x:v>
      </x:c>
      <x:c r="C967" s="15" t="str">
        <x:v>M6</x:v>
      </x:c>
      <x:c r="D967" s="15" t="str">
        <x:v>Evaluación y cribados</x:v>
      </x:c>
      <x:c r="E967" s="15" t="str">
        <x:v>Recurrente</x:v>
      </x:c>
      <x:c r="F967" s="35" t="n">
        <x:f>Parametros!$E$42*Calendario!$F$11</x:f>
        <x:v>100</x:v>
      </x:c>
      <x:c r="G967" s="15" t="str">
        <x:v>No duplica ampliación de mama ya aprobada</x:v>
      </x:c>
    </x:row>
    <x:row r="968">
      <x:c r="A968" s="15" t="str">
        <x:v>Alto</x:v>
      </x:c>
      <x:c r="B968" s="15" t="n">
        <x:v>2031</x:v>
      </x:c>
      <x:c r="C968" s="15" t="str">
        <x:v>M6</x:v>
      </x:c>
      <x:c r="D968" s="15" t="str">
        <x:v>Descuento programas solapados</x:v>
      </x:c>
      <x:c r="E968" s="15" t="str">
        <x:v>Deducción</x:v>
      </x:c>
      <x:c r="F968" s="35" t="n">
        <x:f>-Parametros!$E$43*Calendario!$F$11</x:f>
        <x:v>-35</x:v>
      </x:c>
      <x:c r="G968" s="15" t="str">
        <x:v>Programas ya financiados</x:v>
      </x:c>
    </x:row>
    <x:row r="969">
      <x:c r="A969" s="15" t="str">
        <x:v>Alto</x:v>
      </x:c>
      <x:c r="B969" s="15" t="n">
        <x:v>2031</x:v>
      </x:c>
      <x:c r="C969" s="15" t="str">
        <x:v>M7</x:v>
      </x:c>
      <x:c r="D969" s="15" t="str">
        <x:v>Cobertura bucodental adicional</x:v>
      </x:c>
      <x:c r="E969" s="15" t="str">
        <x:v>Recurrente</x:v>
      </x:c>
      <x:c r="F969" s="35" t="n">
        <x:f>((Calendario!$F$5*1000000)*0.135*MAX(0,Parametros!$E$44-0.304)+(Calendario!$F$5*1000000)*0.22*MAX(0,Parametros!$E$45-0.03)+350000*MAX(0,Parametros!$E$46-0.25)+1000000*MAX(0,Parametros!$E$47-0.20))*Parametros!$E$48/1000000*Calendario!$F$12</x:f>
        <x:v>615.911156</x:v>
      </x:c>
      <x:c r="G969" s="15" t="str">
        <x:v>Solo cobertura sobre la línea base 2026; no suma otra vez los 60,058 M€</x:v>
      </x:c>
    </x:row>
    <x:row r="970">
      <x:c r="A970" s="15" t="str">
        <x:v>Alto</x:v>
      </x:c>
      <x:c r="B970" s="15" t="n">
        <x:v>2031</x:v>
      </x:c>
      <x:c r="C970" s="15" t="str">
        <x:v>M7</x:v>
      </x:c>
      <x:c r="D970" s="15" t="str">
        <x:v>Unidades móviles - operación</x:v>
      </x:c>
      <x:c r="E970" s="15" t="str">
        <x:v>Recurrente</x:v>
      </x:c>
      <x:c r="F970" s="35" t="n">
        <x:f>Parametros!$E$49*300000/1000000*Calendario!$F$12</x:f>
        <x:v>38.25</x:v>
      </x:c>
      <x:c r="G970" s="15" t="str">
        <x:v>300.000 €/unidad/año</x:v>
      </x:c>
    </x:row>
    <x:row r="971">
      <x:c r="A971" s="15" t="str">
        <x:v>Alto</x:v>
      </x:c>
      <x:c r="B971" s="15" t="n">
        <x:v>2031</x:v>
      </x:c>
      <x:c r="C971" s="15" t="str">
        <x:v>M7</x:v>
      </x:c>
      <x:c r="D971" s="15" t="str">
        <x:v>Unidades móviles - inversión</x:v>
      </x:c>
      <x:c r="E971" s="15" t="str">
        <x:v>Temporal</x:v>
      </x:c>
      <x:c r="F971" s="35" t="n">
        <x:f>0</x:f>
        <x:v>0</x:v>
      </x:c>
      <x:c r="G971" s="15" t="str">
        <x:v>250.000 €/unidad; 2027–2030</x:v>
      </x:c>
    </x:row>
    <x:row r="972">
      <x:c r="A972" s="15" t="str">
        <x:v>Alto</x:v>
      </x:c>
      <x:c r="B972" s="15" t="n">
        <x:v>2031</x:v>
      </x:c>
      <x:c r="C972" s="15" t="str">
        <x:v>M7</x:v>
      </x:c>
      <x:c r="D972" s="15" t="str">
        <x:v>Transporte sanitario y ayudas</x:v>
      </x:c>
      <x:c r="E972" s="15" t="str">
        <x:v>Recurrente</x:v>
      </x:c>
      <x:c r="F972" s="35" t="n">
        <x:f>Parametros!$E$50*250/1000000*Calendario!$F$12</x:f>
        <x:v>38.25</x:v>
      </x:c>
      <x:c r="G972" s="15" t="str">
        <x:v>250 €/ayuda</x:v>
      </x:c>
    </x:row>
    <x:row r="973">
      <x:c r="A973" s="15" t="str">
        <x:v>Alto</x:v>
      </x:c>
      <x:c r="B973" s="15" t="n">
        <x:v>2031</x:v>
      </x:c>
      <x:c r="C973" s="15" t="str">
        <x:v>M7</x:v>
      </x:c>
      <x:c r="D973" s="15" t="str">
        <x:v>Redes territoriales compartidas</x:v>
      </x:c>
      <x:c r="E973" s="15" t="str">
        <x:v>Recurrente</x:v>
      </x:c>
      <x:c r="F973" s="35" t="n">
        <x:f>Parametros!$E$51*Calendario!$F$12</x:f>
        <x:v>122.39999999999999</x:v>
      </x:c>
      <x:c r="G973" s="15" t="str">
        <x:v>18 territorios; editable</x:v>
      </x:c>
    </x:row>
    <x:row r="974">
      <x:c r="A974" s="15" t="str">
        <x:v>Alto</x:v>
      </x:c>
      <x:c r="B974" s="15" t="n">
        <x:v>2031</x:v>
      </x:c>
      <x:c r="C974" s="15" t="str">
        <x:v>M7</x:v>
      </x:c>
      <x:c r="D974" s="15" t="str">
        <x:v>Fondo de cohesión ajustado</x:v>
      </x:c>
      <x:c r="E974" s="15" t="str">
        <x:v>Recurrente</x:v>
      </x:c>
      <x:c r="F974" s="35" t="n">
        <x:f>Parametros!$E$52*Calendario!$F$12</x:f>
        <x:v>212.5</x:v>
      </x:c>
      <x:c r="G974" s="15" t="str">
        <x:v>Envejecimiento, dispersión e insularidad</x:v>
      </x:c>
    </x:row>
    <x:row r="975">
      <x:c r="A975" s="15" t="str">
        <x:v>Alto</x:v>
      </x:c>
      <x:c r="B975" s="15" t="n">
        <x:v>2031</x:v>
      </x:c>
      <x:c r="C975" s="15" t="str">
        <x:v>M7</x:v>
      </x:c>
      <x:c r="D975" s="15" t="str">
        <x:v>Evaluación de ampliación óptica</x:v>
      </x:c>
      <x:c r="E975" s="15" t="str">
        <x:v>Recurrente</x:v>
      </x:c>
      <x:c r="F975" s="35" t="n">
        <x:f>Parametros!$E$53*Calendario!$F$12</x:f>
        <x:v>8.5</x:v>
      </x:c>
      <x:c r="G975" s="15" t="str">
        <x:v>Plan Veo vigente queda en el escenario base</x:v>
      </x:c>
    </x:row>
    <x:row r="976">
      <x:c r="A976" s="15" t="str">
        <x:v>Alto</x:v>
      </x:c>
      <x:c r="B976" s="15" t="n">
        <x:v>2031</x:v>
      </x:c>
      <x:c r="C976" s="15" t="str">
        <x:v>M8</x:v>
      </x:c>
      <x:c r="D976" s="15" t="str">
        <x:v>Interoperabilidad y acceso - inversión</x:v>
      </x:c>
      <x:c r="E976" s="15" t="str">
        <x:v>Temporal</x:v>
      </x:c>
      <x:c r="F976" s="35" t="n">
        <x:f>0</x:f>
        <x:v>0</x:v>
      </x:c>
      <x:c r="G976" s="15" t="str">
        <x:v>Centros AP + hospitales + plataforma; 2027–2030</x:v>
      </x:c>
    </x:row>
    <x:row r="977">
      <x:c r="A977" s="15" t="str">
        <x:v>Alto</x:v>
      </x:c>
      <x:c r="B977" s="15" t="n">
        <x:v>2031</x:v>
      </x:c>
      <x:c r="C977" s="15" t="str">
        <x:v>M8</x:v>
      </x:c>
      <x:c r="D977" s="15" t="str">
        <x:v>Operación, seguridad y mantenimiento</x:v>
      </x:c>
      <x:c r="E977" s="15" t="str">
        <x:v>Recurrente</x:v>
      </x:c>
      <x:c r="F977" s="35" t="n">
        <x:f>((Parametros!$E$64*Parametros!$E$54+Parametros!$E$65*Parametros!$E$55)/1000000+Parametros!$E$56)*Parametros!$E$57</x:f>
        <x:v>252.5775</x:v>
      </x:c>
      <x:c r="G977" s="15" t="str">
        <x:v>Porcentaje anual de inversión</x:v>
      </x:c>
    </x:row>
    <x:row r="978">
      <x:c r="A978" s="15" t="str">
        <x:v>Alto</x:v>
      </x:c>
      <x:c r="B978" s="15" t="n">
        <x:v>2031</x:v>
      </x:c>
      <x:c r="C978" s="15" t="str">
        <x:v>M8</x:v>
      </x:c>
      <x:c r="D978" s="15" t="str">
        <x:v>Canal no digital</x:v>
      </x:c>
      <x:c r="E978" s="15" t="str">
        <x:v>Recurrente</x:v>
      </x:c>
      <x:c r="F978" s="35" t="n">
        <x:f>Parametros!$E$58*(Parametros!$E$74*Parametros!$E$66)/1000000*Calendario!$F$13</x:f>
        <x:v>21.570826799999995</x:v>
      </x:c>
      <x:c r="G978" s="15" t="str">
        <x:v>FTE de apoyo presencial/telefónico</x:v>
      </x:c>
    </x:row>
    <x:row r="979">
      <x:c r="A979" s="15" t="str">
        <x:v>Alto</x:v>
      </x:c>
      <x:c r="B979" s="15" t="n">
        <x:v>2031</x:v>
      </x:c>
      <x:c r="C979" s="15" t="str">
        <x:v>M8</x:v>
      </x:c>
      <x:c r="D979" s="15" t="str">
        <x:v>Registro IA, auditorías y cuadro público</x:v>
      </x:c>
      <x:c r="E979" s="15" t="str">
        <x:v>Recurrente</x:v>
      </x:c>
      <x:c r="F979" s="35" t="n">
        <x:f>Parametros!$E$59*Calendario!$F$13</x:f>
        <x:v>40</x:v>
      </x:c>
      <x:c r="G979" s="15" t="str">
        <x:v>Gobernanza nacional y auditoría independiente</x:v>
      </x:c>
    </x:row>
    <x:row r="980">
      <x:c r="A980" s="15" t="str">
        <x:v>Alto</x:v>
      </x:c>
      <x:c r="B980" s="15" t="n">
        <x:v>2032</x:v>
      </x:c>
      <x:c r="C980" s="15" t="str">
        <x:v>M1</x:v>
      </x:c>
      <x:c r="D980" s="15" t="str">
        <x:v>Personal multiprofesional</x:v>
      </x:c>
      <x:c r="E980" s="15" t="str">
        <x:v>Recurrente</x:v>
      </x:c>
      <x:c r="F980" s="35" t="n">
        <x:f>Calendario!$G$6*(Calendario!$G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G$5*10*Parametros!$E$6)*((Parametros!$E$72*Parametros!$E$66)+0.5*(Parametros!$E$75*Parametros!$E$66)+0.5*(Parametros!$E$73*Parametros!$E$66)))/1000000</x:f>
        <x:v>665.2998824984949</x:v>
      </x:c>
      <x:c r="G980" s="15" t="str">
        <x:v>SIAP 2024 + retribuciones 2026 + cupos editables</x:v>
      </x:c>
    </x:row>
    <x:row r="981">
      <x:c r="A981" s="15" t="str">
        <x:v>Alto</x:v>
      </x:c>
      <x:c r="B981" s="15" t="n">
        <x:v>2032</x:v>
      </x:c>
      <x:c r="C981" s="15" t="str">
        <x:v>M1</x:v>
      </x:c>
      <x:c r="D981" s="15" t="str">
        <x:v>Diagnóstico y actividad</x:v>
      </x:c>
      <x:c r="E981" s="15" t="str">
        <x:v>Recurrente</x:v>
      </x:c>
      <x:c r="F981" s="35" t="n">
        <x:f>Calendario!$G$6*Calendario!$G$5*Parametros!$E$7</x:f>
        <x:v>416.8</x:v>
      </x:c>
      <x:c r="G981" s="15" t="str">
        <x:v>Hipótesis por residente</x:v>
      </x:c>
    </x:row>
    <x:row r="982">
      <x:c r="A982" s="15" t="str">
        <x:v>Alto</x:v>
      </x:c>
      <x:c r="B982" s="15" t="n">
        <x:v>2032</x:v>
      </x:c>
      <x:c r="C982" s="15" t="str">
        <x:v>M1</x:v>
      </x:c>
      <x:c r="D982" s="15" t="str">
        <x:v>Espacios y equipos</x:v>
      </x:c>
      <x:c r="E982" s="15" t="str">
        <x:v>Temporal</x:v>
      </x:c>
      <x:c r="F982" s="35" t="n">
        <x:f>0</x:f>
        <x:v>0</x:v>
      </x:c>
      <x:c r="G982" s="15" t="str">
        <x:v>30.000 € por FTE incremental; 2027–2030</x:v>
      </x:c>
    </x:row>
    <x:row r="983">
      <x:c r="A983" s="15" t="str">
        <x:v>Alto</x:v>
      </x:c>
      <x:c r="B983" s="15" t="n">
        <x:v>2032</x:v>
      </x:c>
      <x:c r="C983" s="15" t="str">
        <x:v>M1</x:v>
      </x:c>
      <x:c r="D983" s="15" t="str">
        <x:v>Mantenimiento</x:v>
      </x:c>
      <x:c r="E983" s="15" t="str">
        <x:v>Recurrente</x:v>
      </x:c>
      <x:c r="F983" s="35" t="n">
        <x:f>((((Parametros!$E$60/Parametros!$E$5)-Parametros!$E$61)+(Parametros!$E$61+Parametros!$E$62+((Parametros!$E$60/Parametros!$E$5)-Parametros!$E$61)-Parametros!$E$63)+(((Parametros!$E$60/Parametros!$E$5)-Parametros!$E$61)*0.5)+2*(Calendario!$G$5*10*Parametros!$E$6))*30000/1000000)*0.1</x:f>
        <x:v>37.60868125000002</x:v>
      </x:c>
      <x:c r="G983" s="15" t="str">
        <x:v>10% de inversión acumulada</x:v>
      </x:c>
    </x:row>
    <x:row r="984">
      <x:c r="A984" s="15" t="str">
        <x:v>Alto</x:v>
      </x:c>
      <x:c r="B984" s="15" t="n">
        <x:v>2032</x:v>
      </x:c>
      <x:c r="C984" s="15" t="str">
        <x:v>M1</x:v>
      </x:c>
      <x:c r="D984" s="15" t="str">
        <x:v>Descuento programas existentes</x:v>
      </x:c>
      <x:c r="E984" s="15" t="str">
        <x:v>Deducción</x:v>
      </x:c>
      <x:c r="F984" s="35" t="n">
        <x:f>-Parametros!$E$8*Calendario!$G$6</x:f>
        <x:v>-90</x:v>
      </x:c>
      <x:c r="G984" s="15" t="str">
        <x:v>No duplicar Plan AP 2025–2027 / transferencias 2026</x:v>
      </x:c>
    </x:row>
    <x:row r="985">
      <x:c r="A985" s="15" t="str">
        <x:v>Alto</x:v>
      </x:c>
      <x:c r="B985" s="15" t="n">
        <x:v>2032</x:v>
      </x:c>
      <x:c r="C985" s="15" t="str">
        <x:v>M2</x:v>
      </x:c>
      <x:c r="D985" s="15" t="str">
        <x:v>Absorción backlog 2025</x:v>
      </x:c>
      <x:c r="E985" s="15" t="str">
        <x:v>Temporal</x:v>
      </x:c>
      <x:c r="F985" s="35" t="n">
        <x:f>M2_Backlog!$J$12*Calendario!$G$14</x:f>
        <x:v>0</x:v>
      </x:c>
      <x:c r="G985" s="15" t="str">
        <x:v>SISLE dic-2025; reparto 2027–2030</x:v>
      </x:c>
    </x:row>
    <x:row r="986">
      <x:c r="A986" s="15" t="str">
        <x:v>Alto</x:v>
      </x:c>
      <x:c r="B986" s="15" t="n">
        <x:v>2032</x:v>
      </x:c>
      <x:c r="C986" s="15" t="str">
        <x:v>M2</x:v>
      </x:c>
      <x:c r="D986" s="15" t="str">
        <x:v>Reserva estructural</x:v>
      </x:c>
      <x:c r="E986" s="15" t="str">
        <x:v>Recurrente</x:v>
      </x:c>
      <x:c r="F986" s="35" t="n">
        <x:f>M2_Backlog!$J$12*Parametros!$E$10*Calendario!$G$7</x:f>
        <x:v>637.2860841523127</x:v>
      </x:c>
      <x:c r="G986" s="15" t="str">
        <x:v>Hipótesis de capacidad de reserva; validar con entradas/salidas</x:v>
      </x:c>
    </x:row>
    <x:row r="987">
      <x:c r="A987" s="15" t="str">
        <x:v>Alto</x:v>
      </x:c>
      <x:c r="B987" s="15" t="n">
        <x:v>2032</x:v>
      </x:c>
      <x:c r="C987" s="15" t="str">
        <x:v>M2</x:v>
      </x:c>
      <x:c r="D987" s="15" t="str">
        <x:v>Coordinación y transparencia</x:v>
      </x:c>
      <x:c r="E987" s="15" t="str">
        <x:v>Recurrente</x:v>
      </x:c>
      <x:c r="F987" s="35" t="n">
        <x:f>Parametros!$E$11*Calendario!$G$7</x:f>
        <x:v>72</x:v>
      </x:c>
      <x:c r="G987" s="15" t="str">
        <x:v>18 servicios de salud + nodo nacional</x:v>
      </x:c>
    </x:row>
    <x:row r="988">
      <x:c r="A988" s="15" t="str">
        <x:v>Alto</x:v>
      </x:c>
      <x:c r="B988" s="15" t="n">
        <x:v>2032</x:v>
      </x:c>
      <x:c r="C988" s="15" t="str">
        <x:v>M2</x:v>
      </x:c>
      <x:c r="D988" s="15" t="str">
        <x:v>Alternativa pública y desplazamientos</x:v>
      </x:c>
      <x:c r="E988" s="15" t="str">
        <x:v>Recurrente</x:v>
      </x:c>
      <x:c r="F988" s="35" t="n">
        <x:f>Parametros!$E$12*Calendario!$G$7</x:f>
        <x:v>20</x:v>
      </x:c>
      <x:c r="G988" s="15" t="str">
        <x:v>Bolsa operativa anual</x:v>
      </x:c>
    </x:row>
    <x:row r="989">
      <x:c r="A989" s="15" t="str">
        <x:v>Alto</x:v>
      </x:c>
      <x:c r="B989" s="15" t="n">
        <x:v>2032</x:v>
      </x:c>
      <x:c r="C989" s="15" t="str">
        <x:v>M3</x:v>
      </x:c>
      <x:c r="D989" s="15" t="str">
        <x:v>Plazas FSE adicionales activas</x:v>
      </x:c>
      <x:c r="E989" s="15" t="str">
        <x:v>Recurrente</x:v>
      </x:c>
      <x:c r="F989" s="35" t="n">
        <x:f>((M3_Personal!$F$150+M3_Personal!$F$160+M3_Personal!$F$170+M3_Personal!$F$180)*56000+(M3_Personal!$F$190+M3_Personal!$F$200+M3_Personal!$F$210)*41000)/1000000</x:f>
        <x:v>204.69</x:v>
      </x:c>
      <x:c r="G989" s="15" t="str">
        <x:v>Residente cargado + tutor; solo plazas sobre escenario base</x:v>
      </x:c>
    </x:row>
    <x:row r="990">
      <x:c r="A990" s="15" t="str">
        <x:v>Alto</x:v>
      </x:c>
      <x:c r="B990" s="15" t="n">
        <x:v>2032</x:v>
      </x:c>
      <x:c r="C990" s="15" t="str">
        <x:v>M3</x:v>
      </x:c>
      <x:c r="D990" s="15" t="str">
        <x:v>Incentivos difícil cobertura</x:v>
      </x:c>
      <x:c r="E990" s="15" t="str">
        <x:v>Recurrente</x:v>
      </x:c>
      <x:c r="F990" s="35" t="n">
        <x:f>Parametros!$E$20*Parametros!$E$21/1000000*Calendario!$G$8</x:f>
        <x:v>180</x:v>
      </x:c>
      <x:c r="G990" s="15" t="str">
        <x:v>Puestos e incentivo editables</x:v>
      </x:c>
    </x:row>
    <x:row r="991">
      <x:c r="A991" s="15" t="str">
        <x:v>Alto</x:v>
      </x:c>
      <x:c r="B991" s="15" t="n">
        <x:v>2032</x:v>
      </x:c>
      <x:c r="C991" s="15" t="str">
        <x:v>M3</x:v>
      </x:c>
      <x:c r="D991" s="15" t="str">
        <x:v>Homologación y evaluación</x:v>
      </x:c>
      <x:c r="E991" s="15" t="str">
        <x:v>Recurrente</x:v>
      </x:c>
      <x:c r="F991" s="35" t="n">
        <x:f>Parametros!$E$22*Calendario!$G$8</x:f>
        <x:v>30</x:v>
      </x:c>
      <x:c r="G991" s="15" t="str">
        <x:v>Unidades de tramitación y evaluación</x:v>
      </x:c>
    </x:row>
    <x:row r="992">
      <x:c r="A992" s="15" t="str">
        <x:v>Alto</x:v>
      </x:c>
      <x:c r="B992" s="15" t="n">
        <x:v>2032</x:v>
      </x:c>
      <x:c r="C992" s="15" t="str">
        <x:v>M3</x:v>
      </x:c>
      <x:c r="D992" s="15" t="str">
        <x:v>Planificación, REPS y transparencia</x:v>
      </x:c>
      <x:c r="E992" s="15" t="str">
        <x:v>Recurrente</x:v>
      </x:c>
      <x:c r="F992" s="35" t="n">
        <x:f>Parametros!$E$23*Calendario!$G$8</x:f>
        <x:v>15</x:v>
      </x:c>
      <x:c r="G992" s="15" t="str">
        <x:v>Previsiones bienales y registro</x:v>
      </x:c>
    </x:row>
    <x:row r="993">
      <x:c r="A993" s="15" t="str">
        <x:v>Alto</x:v>
      </x:c>
      <x:c r="B993" s="15" t="n">
        <x:v>2032</x:v>
      </x:c>
      <x:c r="C993" s="15" t="str">
        <x:v>M4</x:v>
      </x:c>
      <x:c r="D993" s="15" t="str">
        <x:v>Red comunitaria multidisciplinar</x:v>
      </x:c>
      <x:c r="E993" s="15" t="str">
        <x:v>Recurrente</x:v>
      </x:c>
      <x:c r="F993" s="35" t="n">
        <x:f>(Calendario!$G$9*(((Calendario!$G$5*10)*(Parametros!$E$24*(Parametros!$E$69*Parametros!$E$66)+Parametros!$E$25*(Parametros!$E$68*Parametros!$E$66)+Parametros!$E$26*(Parametros!$E$71*Parametros!$E$66)+Parametros!$E$27*(Parametros!$E$73*Parametros!$E$66))/1000000)+((Calendario!$G$5*4*Parametros!$E$28)*((Parametros!$E$69*Parametros!$E$66)+0.5*(Parametros!$E$68*Parametros!$E$66)+(Parametros!$E$71*Parametros!$E$66)+0.5*(Parametros!$E$73*Parametros!$E$66))/1000000)))</x:f>
        <x:v>293.00736549281004</x:v>
      </x:c>
      <x:c r="G993" s="15" t="str">
        <x:v>Módulos por población; equipo completo</x:v>
      </x:c>
    </x:row>
    <x:row r="994">
      <x:c r="A994" s="15" t="str">
        <x:v>Alto</x:v>
      </x:c>
      <x:c r="B994" s="15" t="n">
        <x:v>2032</x:v>
      </x:c>
      <x:c r="C994" s="15" t="str">
        <x:v>M4</x:v>
      </x:c>
      <x:c r="D994" s="15" t="str">
        <x:v>Espacios, grupos y equipamiento</x:v>
      </x:c>
      <x:c r="E994" s="15" t="str">
        <x:v>Recurrente</x:v>
      </x:c>
      <x:c r="F994" s="35" t="n">
        <x:f>(Calendario!$G$9*(((Calendario!$G$5*10)*(Parametros!$E$24*(Parametros!$E$69*Parametros!$E$66)+Parametros!$E$25*(Parametros!$E$68*Parametros!$E$66)+Parametros!$E$26*(Parametros!$E$71*Parametros!$E$66)+Parametros!$E$27*(Parametros!$E$73*Parametros!$E$66))/1000000)+((Calendario!$G$5*4*Parametros!$E$28)*((Parametros!$E$69*Parametros!$E$66)+0.5*(Parametros!$E$68*Parametros!$E$66)+(Parametros!$E$71*Parametros!$E$66)+0.5*(Parametros!$E$73*Parametros!$E$66))/1000000)))*Parametros!$E$30</x:f>
        <x:v>58.60147309856201</x:v>
      </x:c>
      <x:c r="G994" s="15" t="str">
        <x:v>Porcentaje de personal</x:v>
      </x:c>
    </x:row>
    <x:row r="995">
      <x:c r="A995" s="15" t="str">
        <x:v>Alto</x:v>
      </x:c>
      <x:c r="B995" s="15" t="n">
        <x:v>2032</x:v>
      </x:c>
      <x:c r="C995" s="15" t="str">
        <x:v>M4</x:v>
      </x:c>
      <x:c r="D995" s="15" t="str">
        <x:v>Crisis, infancia, adicciones y continuidad</x:v>
      </x:c>
      <x:c r="E995" s="15" t="str">
        <x:v>Recurrente</x:v>
      </x:c>
      <x:c r="F995" s="35" t="n">
        <x:f>Parametros!$E$29*Calendario!$G$9</x:f>
        <x:v>120</x:v>
      </x:c>
      <x:c r="G995" s="15" t="str">
        <x:v>Bolsa programática anual</x:v>
      </x:c>
    </x:row>
    <x:row r="996">
      <x:c r="A996" s="15" t="str">
        <x:v>Alto</x:v>
      </x:c>
      <x:c r="B996" s="15" t="n">
        <x:v>2032</x:v>
      </x:c>
      <x:c r="C996" s="15" t="str">
        <x:v>M4</x:v>
      </x:c>
      <x:c r="D996" s="15" t="str">
        <x:v>Descuento Plan Salud Mental vigente</x:v>
      </x:c>
      <x:c r="E996" s="15" t="str">
        <x:v>Deducción</x:v>
      </x:c>
      <x:c r="F996" s="35" t="n">
        <x:f>-39*Calendario!$G$9</x:f>
        <x:v>-39</x:v>
      </x:c>
      <x:c r="G996" s="15" t="str">
        <x:v>Plan de Acción 2025–2027: 39 M€/año consolidados</x:v>
      </x:c>
    </x:row>
    <x:row r="997">
      <x:c r="A997" s="15" t="str">
        <x:v>Alto</x:v>
      </x:c>
      <x:c r="B997" s="15" t="n">
        <x:v>2032</x:v>
      </x:c>
      <x:c r="C997" s="15" t="str">
        <x:v>M5</x:v>
      </x:c>
      <x:c r="D997" s="15" t="str">
        <x:v>Equipos de atención en casa</x:v>
      </x:c>
      <x:c r="E997" s="15" t="str">
        <x:v>Recurrente</x:v>
      </x:c>
      <x:c r="F997" s="35" t="n">
        <x:f>(Calendario!$G$5*10*Parametros!$E$31)*(0.5*(Parametros!$E$76*Parametros!$E$66)+1.5*(Parametros!$E$70*Parametros!$E$66)+0.5*(Parametros!$E$72*Parametros!$E$66)+0.5*(Parametros!$E$73*Parametros!$E$66)+0.5*(Parametros!$E$74*Parametros!$E$66))/1000000*Calendario!$G$10</x:f>
        <x:v>138.28493452319998</x:v>
      </x:c>
      <x:c r="G997" s="15" t="str">
        <x:v>Módulos por 100.000 habitantes</x:v>
      </x:c>
    </x:row>
    <x:row r="998">
      <x:c r="A998" s="15" t="str">
        <x:v>Alto</x:v>
      </x:c>
      <x:c r="B998" s="15" t="n">
        <x:v>2032</x:v>
      </x:c>
      <x:c r="C998" s="15" t="str">
        <x:v>M5</x:v>
      </x:c>
      <x:c r="D998" s="15" t="str">
        <x:v>Telemonitorización con alternativa</x:v>
      </x:c>
      <x:c r="E998" s="15" t="str">
        <x:v>Recurrente</x:v>
      </x:c>
      <x:c r="F998" s="35" t="n">
        <x:f>Calendario!$G$5*1000000*Parametros!$E$32*Parametros!$E$33/1000000*Calendario!$G$10</x:f>
        <x:v>468.9</x:v>
      </x:c>
      <x:c r="G998" s="15" t="str">
        <x:v>Población cubierta × coste anual</x:v>
      </x:c>
    </x:row>
    <x:row r="999">
      <x:c r="A999" s="15" t="str">
        <x:v>Alto</x:v>
      </x:c>
      <x:c r="B999" s="15" t="n">
        <x:v>2032</x:v>
      </x:c>
      <x:c r="C999" s="15" t="str">
        <x:v>M5</x:v>
      </x:c>
      <x:c r="D999" s="15" t="str">
        <x:v>Plan único y coordinación</x:v>
      </x:c>
      <x:c r="E999" s="15" t="str">
        <x:v>Recurrente</x:v>
      </x:c>
      <x:c r="F999" s="35" t="n">
        <x:f>Parametros!$E$64*Parametros!$E$34/1000000*Calendario!$G$10</x:f>
        <x:v>104.208</x:v>
      </x:c>
      <x:c r="G999" s="15" t="str">
        <x:v>13.026 centros y consultorios AP</x:v>
      </x:c>
    </x:row>
    <x:row r="1000">
      <x:c r="A1000" s="15" t="str">
        <x:v>Alto</x:v>
      </x:c>
      <x:c r="B1000" s="15" t="n">
        <x:v>2032</x:v>
      </x:c>
      <x:c r="C1000" s="15" t="str">
        <x:v>M5</x:v>
      </x:c>
      <x:c r="D1000" s="15" t="str">
        <x:v>Apoyo y respiro a cuidadores</x:v>
      </x:c>
      <x:c r="E1000" s="15" t="str">
        <x:v>Recurrente</x:v>
      </x:c>
      <x:c r="F1000" s="35" t="n">
        <x:f>Parametros!$E$35*Parametros!$E$36/1000000*Calendario!$G$10</x:f>
        <x:v>112.5</x:v>
      </x:c>
      <x:c r="G1000" s="15" t="str">
        <x:v>Episodios anuales</x:v>
      </x:c>
    </x:row>
    <x:row r="1001">
      <x:c r="A1001" s="15" t="str">
        <x:v>Alto</x:v>
      </x:c>
      <x:c r="B1001" s="15" t="n">
        <x:v>2032</x:v>
      </x:c>
      <x:c r="C1001" s="15" t="str">
        <x:v>M5</x:v>
      </x:c>
      <x:c r="D1001" s="15" t="str">
        <x:v>Completar equipos paliativos</x:v>
      </x:c>
      <x:c r="E1001" s="15" t="str">
        <x:v>Recurrente</x:v>
      </x:c>
      <x:c r="F1001" s="35" t="n">
        <x:f>Parametros!$E$37*0.5*((Parametros!$E$69*Parametros!$E$66)+(Parametros!$E$73*Parametros!$E$66))/1000000*Calendario!$G$10</x:f>
        <x:v>11.67880982</x:v>
      </x:c>
      <x:c r="G1001" s="15" t="str">
        <x:v>Brecha frente a equipos completos; hipótesis editable</x:v>
      </x:c>
    </x:row>
    <x:row r="1002">
      <x:c r="A1002" s="15" t="str">
        <x:v>Alto</x:v>
      </x:c>
      <x:c r="B1002" s="15" t="n">
        <x:v>2032</x:v>
      </x:c>
      <x:c r="C1002" s="15" t="str">
        <x:v>M6</x:v>
      </x:c>
      <x:c r="D1002" s="15" t="str">
        <x:v>Equipos territoriales de salud pública</x:v>
      </x:c>
      <x:c r="E1002" s="15" t="str">
        <x:v>Recurrente</x:v>
      </x:c>
      <x:c r="F1002" s="35" t="n">
        <x:f>(Calendario!$G$5*10*Parametros!$E$38)*((Parametros!$E$75*Parametros!$E$66)+(Parametros!$E$70*Parametros!$E$66)+(Parametros!$E$74*Parametros!$E$66))/1000000*Calendario!$G$11</x:f>
        <x:v>118.57163305035002</x:v>
      </x:c>
      <x:c r="G1002" s="15" t="str">
        <x:v>Módulo: técnico + enfermería + datos/administración</x:v>
      </x:c>
    </x:row>
    <x:row r="1003">
      <x:c r="A1003" s="15" t="str">
        <x:v>Alto</x:v>
      </x:c>
      <x:c r="B1003" s="15" t="n">
        <x:v>2032</x:v>
      </x:c>
      <x:c r="C1003" s="15" t="str">
        <x:v>M6</x:v>
      </x:c>
      <x:c r="D1003" s="15" t="str">
        <x:v>Programas comunitarios de prevención</x:v>
      </x:c>
      <x:c r="E1003" s="15" t="str">
        <x:v>Recurrente</x:v>
      </x:c>
      <x:c r="F1003" s="35" t="n">
        <x:f>Calendario!$G$5*Parametros!$E$39*Calendario!$G$11</x:f>
        <x:v>416.8</x:v>
      </x:c>
      <x:c r="G1003" s="15" t="str">
        <x:v>€/residente</x:v>
      </x:c>
    </x:row>
    <x:row r="1004">
      <x:c r="A1004" s="15" t="str">
        <x:v>Alto</x:v>
      </x:c>
      <x:c r="B1004" s="15" t="n">
        <x:v>2032</x:v>
      </x:c>
      <x:c r="C1004" s="15" t="str">
        <x:v>M6</x:v>
      </x:c>
      <x:c r="D1004" s="15" t="str">
        <x:v>Vacunación y captación activa</x:v>
      </x:c>
      <x:c r="E1004" s="15" t="str">
        <x:v>Recurrente</x:v>
      </x:c>
      <x:c r="F1004" s="35" t="n">
        <x:f>Calendario!$G$5*Parametros!$E$40*Calendario!$G$11</x:f>
        <x:v>182.35</x:v>
      </x:c>
      <x:c r="G1004" s="15" t="str">
        <x:v>€/residente</x:v>
      </x:c>
    </x:row>
    <x:row r="1005">
      <x:c r="A1005" s="15" t="str">
        <x:v>Alto</x:v>
      </x:c>
      <x:c r="B1005" s="15" t="n">
        <x:v>2032</x:v>
      </x:c>
      <x:c r="C1005" s="15" t="str">
        <x:v>M6</x:v>
      </x:c>
      <x:c r="D1005" s="15" t="str">
        <x:v>Escuela, comunidad y clima</x:v>
      </x:c>
      <x:c r="E1005" s="15" t="str">
        <x:v>Recurrente</x:v>
      </x:c>
      <x:c r="F1005" s="35" t="n">
        <x:f>Parametros!$E$64*Parametros!$E$41/1000000*Calendario!$G$11</x:f>
        <x:v>104.208</x:v>
      </x:c>
      <x:c r="G1005" s="15" t="str">
        <x:v>€/centro AP</x:v>
      </x:c>
    </x:row>
    <x:row r="1006">
      <x:c r="A1006" s="15" t="str">
        <x:v>Alto</x:v>
      </x:c>
      <x:c r="B1006" s="15" t="n">
        <x:v>2032</x:v>
      </x:c>
      <x:c r="C1006" s="15" t="str">
        <x:v>M6</x:v>
      </x:c>
      <x:c r="D1006" s="15" t="str">
        <x:v>Evaluación y cribados</x:v>
      </x:c>
      <x:c r="E1006" s="15" t="str">
        <x:v>Recurrente</x:v>
      </x:c>
      <x:c r="F1006" s="35" t="n">
        <x:f>Parametros!$E$42*Calendario!$G$11</x:f>
        <x:v>100</x:v>
      </x:c>
      <x:c r="G1006" s="15" t="str">
        <x:v>No duplica ampliación de mama ya aprobada</x:v>
      </x:c>
    </x:row>
    <x:row r="1007">
      <x:c r="A1007" s="15" t="str">
        <x:v>Alto</x:v>
      </x:c>
      <x:c r="B1007" s="15" t="n">
        <x:v>2032</x:v>
      </x:c>
      <x:c r="C1007" s="15" t="str">
        <x:v>M6</x:v>
      </x:c>
      <x:c r="D1007" s="15" t="str">
        <x:v>Descuento programas solapados</x:v>
      </x:c>
      <x:c r="E1007" s="15" t="str">
        <x:v>Deducción</x:v>
      </x:c>
      <x:c r="F1007" s="35" t="n">
        <x:f>-Parametros!$E$43*Calendario!$G$11</x:f>
        <x:v>-35</x:v>
      </x:c>
      <x:c r="G1007" s="15" t="str">
        <x:v>Programas ya financiados</x:v>
      </x:c>
    </x:row>
    <x:row r="1008">
      <x:c r="A1008" s="15" t="str">
        <x:v>Alto</x:v>
      </x:c>
      <x:c r="B1008" s="15" t="n">
        <x:v>2032</x:v>
      </x:c>
      <x:c r="C1008" s="15" t="str">
        <x:v>M7</x:v>
      </x:c>
      <x:c r="D1008" s="15" t="str">
        <x:v>Cobertura bucodental adicional</x:v>
      </x:c>
      <x:c r="E1008" s="15" t="str">
        <x:v>Recurrente</x:v>
      </x:c>
      <x:c r="F1008" s="35" t="n">
        <x:f>((Calendario!$G$5*1000000)*0.135*MAX(0,Parametros!$E$44-0.304)+(Calendario!$G$5*1000000)*0.22*MAX(0,Parametros!$E$45-0.03)+350000*MAX(0,Parametros!$E$46-0.25)+1000000*MAX(0,Parametros!$E$47-0.20))*Parametros!$E$48/1000000*Calendario!$G$12</x:f>
        <x:v>728.46242</x:v>
      </x:c>
      <x:c r="G1008" s="15" t="str">
        <x:v>Solo cobertura sobre la línea base 2026; no suma otra vez los 60,058 M€</x:v>
      </x:c>
    </x:row>
    <x:row r="1009">
      <x:c r="A1009" s="15" t="str">
        <x:v>Alto</x:v>
      </x:c>
      <x:c r="B1009" s="15" t="n">
        <x:v>2032</x:v>
      </x:c>
      <x:c r="C1009" s="15" t="str">
        <x:v>M7</x:v>
      </x:c>
      <x:c r="D1009" s="15" t="str">
        <x:v>Unidades móviles - operación</x:v>
      </x:c>
      <x:c r="E1009" s="15" t="str">
        <x:v>Recurrente</x:v>
      </x:c>
      <x:c r="F1009" s="35" t="n">
        <x:f>Parametros!$E$49*300000/1000000*Calendario!$G$12</x:f>
        <x:v>45</x:v>
      </x:c>
      <x:c r="G1009" s="15" t="str">
        <x:v>300.000 €/unidad/año</x:v>
      </x:c>
    </x:row>
    <x:row r="1010">
      <x:c r="A1010" s="15" t="str">
        <x:v>Alto</x:v>
      </x:c>
      <x:c r="B1010" s="15" t="n">
        <x:v>2032</x:v>
      </x:c>
      <x:c r="C1010" s="15" t="str">
        <x:v>M7</x:v>
      </x:c>
      <x:c r="D1010" s="15" t="str">
        <x:v>Unidades móviles - inversión</x:v>
      </x:c>
      <x:c r="E1010" s="15" t="str">
        <x:v>Temporal</x:v>
      </x:c>
      <x:c r="F1010" s="35" t="n">
        <x:f>0</x:f>
        <x:v>0</x:v>
      </x:c>
      <x:c r="G1010" s="15" t="str">
        <x:v>250.000 €/unidad; 2027–2030</x:v>
      </x:c>
    </x:row>
    <x:row r="1011">
      <x:c r="A1011" s="15" t="str">
        <x:v>Alto</x:v>
      </x:c>
      <x:c r="B1011" s="15" t="n">
        <x:v>2032</x:v>
      </x:c>
      <x:c r="C1011" s="15" t="str">
        <x:v>M7</x:v>
      </x:c>
      <x:c r="D1011" s="15" t="str">
        <x:v>Transporte sanitario y ayudas</x:v>
      </x:c>
      <x:c r="E1011" s="15" t="str">
        <x:v>Recurrente</x:v>
      </x:c>
      <x:c r="F1011" s="35" t="n">
        <x:f>Parametros!$E$50*250/1000000*Calendario!$G$12</x:f>
        <x:v>45</x:v>
      </x:c>
      <x:c r="G1011" s="15" t="str">
        <x:v>250 €/ayuda</x:v>
      </x:c>
    </x:row>
    <x:row r="1012">
      <x:c r="A1012" s="15" t="str">
        <x:v>Alto</x:v>
      </x:c>
      <x:c r="B1012" s="15" t="n">
        <x:v>2032</x:v>
      </x:c>
      <x:c r="C1012" s="15" t="str">
        <x:v>M7</x:v>
      </x:c>
      <x:c r="D1012" s="15" t="str">
        <x:v>Redes territoriales compartidas</x:v>
      </x:c>
      <x:c r="E1012" s="15" t="str">
        <x:v>Recurrente</x:v>
      </x:c>
      <x:c r="F1012" s="35" t="n">
        <x:f>Parametros!$E$51*Calendario!$G$12</x:f>
        <x:v>144</x:v>
      </x:c>
      <x:c r="G1012" s="15" t="str">
        <x:v>18 territorios; editable</x:v>
      </x:c>
    </x:row>
    <x:row r="1013">
      <x:c r="A1013" s="15" t="str">
        <x:v>Alto</x:v>
      </x:c>
      <x:c r="B1013" s="15" t="n">
        <x:v>2032</x:v>
      </x:c>
      <x:c r="C1013" s="15" t="str">
        <x:v>M7</x:v>
      </x:c>
      <x:c r="D1013" s="15" t="str">
        <x:v>Fondo de cohesión ajustado</x:v>
      </x:c>
      <x:c r="E1013" s="15" t="str">
        <x:v>Recurrente</x:v>
      </x:c>
      <x:c r="F1013" s="35" t="n">
        <x:f>Parametros!$E$52*Calendario!$G$12</x:f>
        <x:v>250</x:v>
      </x:c>
      <x:c r="G1013" s="15" t="str">
        <x:v>Envejecimiento, dispersión e insularidad</x:v>
      </x:c>
    </x:row>
    <x:row r="1014">
      <x:c r="A1014" s="15" t="str">
        <x:v>Alto</x:v>
      </x:c>
      <x:c r="B1014" s="15" t="n">
        <x:v>2032</x:v>
      </x:c>
      <x:c r="C1014" s="15" t="str">
        <x:v>M7</x:v>
      </x:c>
      <x:c r="D1014" s="15" t="str">
        <x:v>Evaluación de ampliación óptica</x:v>
      </x:c>
      <x:c r="E1014" s="15" t="str">
        <x:v>Recurrente</x:v>
      </x:c>
      <x:c r="F1014" s="35" t="n">
        <x:f>Parametros!$E$53*Calendario!$G$12</x:f>
        <x:v>10</x:v>
      </x:c>
      <x:c r="G1014" s="15" t="str">
        <x:v>Plan Veo vigente queda en el escenario base</x:v>
      </x:c>
    </x:row>
    <x:row r="1015">
      <x:c r="A1015" s="15" t="str">
        <x:v>Alto</x:v>
      </x:c>
      <x:c r="B1015" s="15" t="n">
        <x:v>2032</x:v>
      </x:c>
      <x:c r="C1015" s="15" t="str">
        <x:v>M8</x:v>
      </x:c>
      <x:c r="D1015" s="15" t="str">
        <x:v>Interoperabilidad y acceso - inversión</x:v>
      </x:c>
      <x:c r="E1015" s="15" t="str">
        <x:v>Temporal</x:v>
      </x:c>
      <x:c r="F1015" s="35" t="n">
        <x:f>0</x:f>
        <x:v>0</x:v>
      </x:c>
      <x:c r="G1015" s="15" t="str">
        <x:v>Centros AP + hospitales + plataforma; 2027–2030</x:v>
      </x:c>
    </x:row>
    <x:row r="1016">
      <x:c r="A1016" s="15" t="str">
        <x:v>Alto</x:v>
      </x:c>
      <x:c r="B1016" s="15" t="n">
        <x:v>2032</x:v>
      </x:c>
      <x:c r="C1016" s="15" t="str">
        <x:v>M8</x:v>
      </x:c>
      <x:c r="D1016" s="15" t="str">
        <x:v>Operación, seguridad y mantenimiento</x:v>
      </x:c>
      <x:c r="E1016" s="15" t="str">
        <x:v>Recurrente</x:v>
      </x:c>
      <x:c r="F1016" s="35" t="n">
        <x:f>((Parametros!$E$64*Parametros!$E$54+Parametros!$E$65*Parametros!$E$55)/1000000+Parametros!$E$56)*Parametros!$E$57</x:f>
        <x:v>252.5775</x:v>
      </x:c>
      <x:c r="G1016" s="15" t="str">
        <x:v>Porcentaje anual de inversión</x:v>
      </x:c>
    </x:row>
    <x:row r="1017">
      <x:c r="A1017" s="15" t="str">
        <x:v>Alto</x:v>
      </x:c>
      <x:c r="B1017" s="15" t="n">
        <x:v>2032</x:v>
      </x:c>
      <x:c r="C1017" s="15" t="str">
        <x:v>M8</x:v>
      </x:c>
      <x:c r="D1017" s="15" t="str">
        <x:v>Canal no digital</x:v>
      </x:c>
      <x:c r="E1017" s="15" t="str">
        <x:v>Recurrente</x:v>
      </x:c>
      <x:c r="F1017" s="35" t="n">
        <x:f>Parametros!$E$58*(Parametros!$E$74*Parametros!$E$66)/1000000*Calendario!$G$13</x:f>
        <x:v>21.570826799999995</x:v>
      </x:c>
      <x:c r="G1017" s="15" t="str">
        <x:v>FTE de apoyo presencial/telefónico</x:v>
      </x:c>
    </x:row>
    <x:row r="1018">
      <x:c r="A1018" s="15" t="str">
        <x:v>Alto</x:v>
      </x:c>
      <x:c r="B1018" s="15" t="n">
        <x:v>2032</x:v>
      </x:c>
      <x:c r="C1018" s="15" t="str">
        <x:v>M8</x:v>
      </x:c>
      <x:c r="D1018" s="15" t="str">
        <x:v>Registro IA, auditorías y cuadro público</x:v>
      </x:c>
      <x:c r="E1018" s="15" t="str">
        <x:v>Recurrente</x:v>
      </x:c>
      <x:c r="F1018" s="35" t="n">
        <x:f>Parametros!$E$59*Calendario!$G$13</x:f>
        <x:v>40</x:v>
      </x:c>
      <x:c r="G1018" s="15" t="str">
        <x:v>Gobernanza nacional y auditoría independiente</x:v>
      </x:c>
    </x:row>
    <x:row r="1019">
      <x:c r="A1019" s="15" t="str">
        <x:v>Alto</x:v>
      </x:c>
      <x:c r="B1019" s="15" t="n">
        <x:v>2033</x:v>
      </x:c>
      <x:c r="C1019" s="15" t="str">
        <x:v>M1</x:v>
      </x:c>
      <x:c r="D1019" s="15" t="str">
        <x:v>Personal multiprofesional</x:v>
      </x:c>
      <x:c r="E1019" s="15" t="str">
        <x:v>Recurrente</x:v>
      </x:c>
      <x:c r="F1019" s="35" t="n">
        <x:f>Calendario!$H$6*(Calendario!$H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H$5*10*Parametros!$E$6)*((Parametros!$E$72*Parametros!$E$66)+0.5*(Parametros!$E$75*Parametros!$E$66)+0.5*(Parametros!$E$73*Parametros!$E$66)))/1000000</x:f>
        <x:v>669.5248105806671</x:v>
      </x:c>
      <x:c r="G1019" s="15" t="str">
        <x:v>SIAP 2024 + retribuciones 2026 + cupos editables</x:v>
      </x:c>
    </x:row>
    <x:row r="1020">
      <x:c r="A1020" s="15" t="str">
        <x:v>Alto</x:v>
      </x:c>
      <x:c r="B1020" s="15" t="n">
        <x:v>2033</x:v>
      </x:c>
      <x:c r="C1020" s="15" t="str">
        <x:v>M1</x:v>
      </x:c>
      <x:c r="D1020" s="15" t="str">
        <x:v>Diagnóstico y actividad</x:v>
      </x:c>
      <x:c r="E1020" s="15" t="str">
        <x:v>Recurrente</x:v>
      </x:c>
      <x:c r="F1020" s="35" t="n">
        <x:f>Calendario!$H$6*Calendario!$H$5*Parametros!$E$7</x:f>
        <x:v>419.2</x:v>
      </x:c>
      <x:c r="G1020" s="15" t="str">
        <x:v>Hipótesis por residente</x:v>
      </x:c>
    </x:row>
    <x:row r="1021">
      <x:c r="A1021" s="15" t="str">
        <x:v>Alto</x:v>
      </x:c>
      <x:c r="B1021" s="15" t="n">
        <x:v>2033</x:v>
      </x:c>
      <x:c r="C1021" s="15" t="str">
        <x:v>M1</x:v>
      </x:c>
      <x:c r="D1021" s="15" t="str">
        <x:v>Espacios y equipos</x:v>
      </x:c>
      <x:c r="E1021" s="15" t="str">
        <x:v>Temporal</x:v>
      </x:c>
      <x:c r="F1021" s="35" t="n">
        <x:f>0</x:f>
        <x:v>0</x:v>
      </x:c>
      <x:c r="G1021" s="15" t="str">
        <x:v>30.000 € por FTE incremental; 2027–2030</x:v>
      </x:c>
    </x:row>
    <x:row r="1022">
      <x:c r="A1022" s="15" t="str">
        <x:v>Alto</x:v>
      </x:c>
      <x:c r="B1022" s="15" t="n">
        <x:v>2033</x:v>
      </x:c>
      <x:c r="C1022" s="15" t="str">
        <x:v>M1</x:v>
      </x:c>
      <x:c r="D1022" s="15" t="str">
        <x:v>Mantenimiento</x:v>
      </x:c>
      <x:c r="E1022" s="15" t="str">
        <x:v>Recurrente</x:v>
      </x:c>
      <x:c r="F1022" s="35" t="n">
        <x:f>((((Parametros!$E$60/Parametros!$E$5)-Parametros!$E$61)+(Parametros!$E$61+Parametros!$E$62+((Parametros!$E$60/Parametros!$E$5)-Parametros!$E$61)-Parametros!$E$63)+(((Parametros!$E$60/Parametros!$E$5)-Parametros!$E$61)*0.5)+2*(Calendario!$H$5*10*Parametros!$E$6))*30000/1000000)*0.1</x:f>
        <x:v>37.63118125000002</x:v>
      </x:c>
      <x:c r="G1022" s="15" t="str">
        <x:v>10% de inversión acumulada</x:v>
      </x:c>
    </x:row>
    <x:row r="1023">
      <x:c r="A1023" s="15" t="str">
        <x:v>Alto</x:v>
      </x:c>
      <x:c r="B1023" s="15" t="n">
        <x:v>2033</x:v>
      </x:c>
      <x:c r="C1023" s="15" t="str">
        <x:v>M1</x:v>
      </x:c>
      <x:c r="D1023" s="15" t="str">
        <x:v>Descuento programas existentes</x:v>
      </x:c>
      <x:c r="E1023" s="15" t="str">
        <x:v>Deducción</x:v>
      </x:c>
      <x:c r="F1023" s="35" t="n">
        <x:f>-Parametros!$E$8*Calendario!$H$6</x:f>
        <x:v>-90</x:v>
      </x:c>
      <x:c r="G1023" s="15" t="str">
        <x:v>No duplicar Plan AP 2025–2027 / transferencias 2026</x:v>
      </x:c>
    </x:row>
    <x:row r="1024">
      <x:c r="A1024" s="15" t="str">
        <x:v>Alto</x:v>
      </x:c>
      <x:c r="B1024" s="15" t="n">
        <x:v>2033</x:v>
      </x:c>
      <x:c r="C1024" s="15" t="str">
        <x:v>M2</x:v>
      </x:c>
      <x:c r="D1024" s="15" t="str">
        <x:v>Absorción backlog 2025</x:v>
      </x:c>
      <x:c r="E1024" s="15" t="str">
        <x:v>Temporal</x:v>
      </x:c>
      <x:c r="F1024" s="35" t="n">
        <x:f>M2_Backlog!$J$12*Calendario!$H$14</x:f>
        <x:v>0</x:v>
      </x:c>
      <x:c r="G1024" s="15" t="str">
        <x:v>SISLE dic-2025; reparto 2027–2030</x:v>
      </x:c>
    </x:row>
    <x:row r="1025">
      <x:c r="A1025" s="15" t="str">
        <x:v>Alto</x:v>
      </x:c>
      <x:c r="B1025" s="15" t="n">
        <x:v>2033</x:v>
      </x:c>
      <x:c r="C1025" s="15" t="str">
        <x:v>M2</x:v>
      </x:c>
      <x:c r="D1025" s="15" t="str">
        <x:v>Reserva estructural</x:v>
      </x:c>
      <x:c r="E1025" s="15" t="str">
        <x:v>Recurrente</x:v>
      </x:c>
      <x:c r="F1025" s="35" t="n">
        <x:f>M2_Backlog!$J$12*Parametros!$E$10*Calendario!$H$7</x:f>
        <x:v>637.2860841523127</x:v>
      </x:c>
      <x:c r="G1025" s="15" t="str">
        <x:v>Hipótesis de capacidad de reserva; validar con entradas/salidas</x:v>
      </x:c>
    </x:row>
    <x:row r="1026">
      <x:c r="A1026" s="15" t="str">
        <x:v>Alto</x:v>
      </x:c>
      <x:c r="B1026" s="15" t="n">
        <x:v>2033</x:v>
      </x:c>
      <x:c r="C1026" s="15" t="str">
        <x:v>M2</x:v>
      </x:c>
      <x:c r="D1026" s="15" t="str">
        <x:v>Coordinación y transparencia</x:v>
      </x:c>
      <x:c r="E1026" s="15" t="str">
        <x:v>Recurrente</x:v>
      </x:c>
      <x:c r="F1026" s="35" t="n">
        <x:f>Parametros!$E$11*Calendario!$H$7</x:f>
        <x:v>72</x:v>
      </x:c>
      <x:c r="G1026" s="15" t="str">
        <x:v>18 servicios de salud + nodo nacional</x:v>
      </x:c>
    </x:row>
    <x:row r="1027">
      <x:c r="A1027" s="15" t="str">
        <x:v>Alto</x:v>
      </x:c>
      <x:c r="B1027" s="15" t="n">
        <x:v>2033</x:v>
      </x:c>
      <x:c r="C1027" s="15" t="str">
        <x:v>M2</x:v>
      </x:c>
      <x:c r="D1027" s="15" t="str">
        <x:v>Alternativa pública y desplazamientos</x:v>
      </x:c>
      <x:c r="E1027" s="15" t="str">
        <x:v>Recurrente</x:v>
      </x:c>
      <x:c r="F1027" s="35" t="n">
        <x:f>Parametros!$E$12*Calendario!$H$7</x:f>
        <x:v>20</x:v>
      </x:c>
      <x:c r="G1027" s="15" t="str">
        <x:v>Bolsa operativa anual</x:v>
      </x:c>
    </x:row>
    <x:row r="1028">
      <x:c r="A1028" s="15" t="str">
        <x:v>Alto</x:v>
      </x:c>
      <x:c r="B1028" s="15" t="n">
        <x:v>2033</x:v>
      </x:c>
      <x:c r="C1028" s="15" t="str">
        <x:v>M3</x:v>
      </x:c>
      <x:c r="D1028" s="15" t="str">
        <x:v>Plazas FSE adicionales activas</x:v>
      </x:c>
      <x:c r="E1028" s="15" t="str">
        <x:v>Recurrente</x:v>
      </x:c>
      <x:c r="F1028" s="35" t="n">
        <x:f>((M3_Personal!$F$151+M3_Personal!$F$161+M3_Personal!$F$171+M3_Personal!$F$181)*56000+(M3_Personal!$F$191+M3_Personal!$F$201+M3_Personal!$F$211)*41000)/1000000</x:f>
        <x:v>208.05</x:v>
      </x:c>
      <x:c r="G1028" s="15" t="str">
        <x:v>Residente cargado + tutor; solo plazas sobre escenario base</x:v>
      </x:c>
    </x:row>
    <x:row r="1029">
      <x:c r="A1029" s="15" t="str">
        <x:v>Alto</x:v>
      </x:c>
      <x:c r="B1029" s="15" t="n">
        <x:v>2033</x:v>
      </x:c>
      <x:c r="C1029" s="15" t="str">
        <x:v>M3</x:v>
      </x:c>
      <x:c r="D1029" s="15" t="str">
        <x:v>Incentivos difícil cobertura</x:v>
      </x:c>
      <x:c r="E1029" s="15" t="str">
        <x:v>Recurrente</x:v>
      </x:c>
      <x:c r="F1029" s="35" t="n">
        <x:f>Parametros!$E$20*Parametros!$E$21/1000000*Calendario!$H$8</x:f>
        <x:v>180</x:v>
      </x:c>
      <x:c r="G1029" s="15" t="str">
        <x:v>Puestos e incentivo editables</x:v>
      </x:c>
    </x:row>
    <x:row r="1030">
      <x:c r="A1030" s="15" t="str">
        <x:v>Alto</x:v>
      </x:c>
      <x:c r="B1030" s="15" t="n">
        <x:v>2033</x:v>
      </x:c>
      <x:c r="C1030" s="15" t="str">
        <x:v>M3</x:v>
      </x:c>
      <x:c r="D1030" s="15" t="str">
        <x:v>Homologación y evaluación</x:v>
      </x:c>
      <x:c r="E1030" s="15" t="str">
        <x:v>Recurrente</x:v>
      </x:c>
      <x:c r="F1030" s="35" t="n">
        <x:f>Parametros!$E$22*Calendario!$H$8</x:f>
        <x:v>30</x:v>
      </x:c>
      <x:c r="G1030" s="15" t="str">
        <x:v>Unidades de tramitación y evaluación</x:v>
      </x:c>
    </x:row>
    <x:row r="1031">
      <x:c r="A1031" s="15" t="str">
        <x:v>Alto</x:v>
      </x:c>
      <x:c r="B1031" s="15" t="n">
        <x:v>2033</x:v>
      </x:c>
      <x:c r="C1031" s="15" t="str">
        <x:v>M3</x:v>
      </x:c>
      <x:c r="D1031" s="15" t="str">
        <x:v>Planificación, REPS y transparencia</x:v>
      </x:c>
      <x:c r="E1031" s="15" t="str">
        <x:v>Recurrente</x:v>
      </x:c>
      <x:c r="F1031" s="35" t="n">
        <x:f>Parametros!$E$23*Calendario!$H$8</x:f>
        <x:v>15</x:v>
      </x:c>
      <x:c r="G1031" s="15" t="str">
        <x:v>Previsiones bienales y registro</x:v>
      </x:c>
    </x:row>
    <x:row r="1032">
      <x:c r="A1032" s="15" t="str">
        <x:v>Alto</x:v>
      </x:c>
      <x:c r="B1032" s="15" t="n">
        <x:v>2033</x:v>
      </x:c>
      <x:c r="C1032" s="15" t="str">
        <x:v>M4</x:v>
      </x:c>
      <x:c r="D1032" s="15" t="str">
        <x:v>Red comunitaria multidisciplinar</x:v>
      </x:c>
      <x:c r="E1032" s="15" t="str">
        <x:v>Recurrente</x:v>
      </x:c>
      <x:c r="F1032" s="35" t="n">
        <x:f>(Calendario!$H$9*(((Calendario!$H$5*10)*(Parametros!$E$24*(Parametros!$E$69*Parametros!$E$66)+Parametros!$E$25*(Parametros!$E$68*Parametros!$E$66)+Parametros!$E$26*(Parametros!$E$71*Parametros!$E$66)+Parametros!$E$27*(Parametros!$E$73*Parametros!$E$66))/1000000)+((Calendario!$H$5*4*Parametros!$E$28)*((Parametros!$E$69*Parametros!$E$66)+0.5*(Parametros!$E$68*Parametros!$E$66)+(Parametros!$E$71*Parametros!$E$66)+0.5*(Parametros!$E$73*Parametros!$E$66))/1000000)))</x:f>
        <x:v>294.69454801964</x:v>
      </x:c>
      <x:c r="G1032" s="15" t="str">
        <x:v>Módulos por población; equipo completo</x:v>
      </x:c>
    </x:row>
    <x:row r="1033">
      <x:c r="A1033" s="15" t="str">
        <x:v>Alto</x:v>
      </x:c>
      <x:c r="B1033" s="15" t="n">
        <x:v>2033</x:v>
      </x:c>
      <x:c r="C1033" s="15" t="str">
        <x:v>M4</x:v>
      </x:c>
      <x:c r="D1033" s="15" t="str">
        <x:v>Espacios, grupos y equipamiento</x:v>
      </x:c>
      <x:c r="E1033" s="15" t="str">
        <x:v>Recurrente</x:v>
      </x:c>
      <x:c r="F1033" s="35" t="n">
        <x:f>(Calendario!$H$9*(((Calendario!$H$5*10)*(Parametros!$E$24*(Parametros!$E$69*Parametros!$E$66)+Parametros!$E$25*(Parametros!$E$68*Parametros!$E$66)+Parametros!$E$26*(Parametros!$E$71*Parametros!$E$66)+Parametros!$E$27*(Parametros!$E$73*Parametros!$E$66))/1000000)+((Calendario!$H$5*4*Parametros!$E$28)*((Parametros!$E$69*Parametros!$E$66)+0.5*(Parametros!$E$68*Parametros!$E$66)+(Parametros!$E$71*Parametros!$E$66)+0.5*(Parametros!$E$73*Parametros!$E$66))/1000000)))*Parametros!$E$30</x:f>
        <x:v>58.93890960392801</x:v>
      </x:c>
      <x:c r="G1033" s="15" t="str">
        <x:v>Porcentaje de personal</x:v>
      </x:c>
    </x:row>
    <x:row r="1034">
      <x:c r="A1034" s="15" t="str">
        <x:v>Alto</x:v>
      </x:c>
      <x:c r="B1034" s="15" t="n">
        <x:v>2033</x:v>
      </x:c>
      <x:c r="C1034" s="15" t="str">
        <x:v>M4</x:v>
      </x:c>
      <x:c r="D1034" s="15" t="str">
        <x:v>Crisis, infancia, adicciones y continuidad</x:v>
      </x:c>
      <x:c r="E1034" s="15" t="str">
        <x:v>Recurrente</x:v>
      </x:c>
      <x:c r="F1034" s="35" t="n">
        <x:f>Parametros!$E$29*Calendario!$H$9</x:f>
        <x:v>120</x:v>
      </x:c>
      <x:c r="G1034" s="15" t="str">
        <x:v>Bolsa programática anual</x:v>
      </x:c>
    </x:row>
    <x:row r="1035">
      <x:c r="A1035" s="15" t="str">
        <x:v>Alto</x:v>
      </x:c>
      <x:c r="B1035" s="15" t="n">
        <x:v>2033</x:v>
      </x:c>
      <x:c r="C1035" s="15" t="str">
        <x:v>M4</x:v>
      </x:c>
      <x:c r="D1035" s="15" t="str">
        <x:v>Descuento Plan Salud Mental vigente</x:v>
      </x:c>
      <x:c r="E1035" s="15" t="str">
        <x:v>Deducción</x:v>
      </x:c>
      <x:c r="F1035" s="35" t="n">
        <x:f>-39*Calendario!$H$9</x:f>
        <x:v>-39</x:v>
      </x:c>
      <x:c r="G1035" s="15" t="str">
        <x:v>Plan de Acción 2025–2027: 39 M€/año consolidados</x:v>
      </x:c>
    </x:row>
    <x:row r="1036">
      <x:c r="A1036" s="15" t="str">
        <x:v>Alto</x:v>
      </x:c>
      <x:c r="B1036" s="15" t="n">
        <x:v>2033</x:v>
      </x:c>
      <x:c r="C1036" s="15" t="str">
        <x:v>M5</x:v>
      </x:c>
      <x:c r="D1036" s="15" t="str">
        <x:v>Equipos de atención en casa</x:v>
      </x:c>
      <x:c r="E1036" s="15" t="str">
        <x:v>Recurrente</x:v>
      </x:c>
      <x:c r="F1036" s="35" t="n">
        <x:f>(Calendario!$H$5*10*Parametros!$E$31)*(0.5*(Parametros!$E$76*Parametros!$E$66)+1.5*(Parametros!$E$70*Parametros!$E$66)+0.5*(Parametros!$E$72*Parametros!$E$66)+0.5*(Parametros!$E$73*Parametros!$E$66)+0.5*(Parametros!$E$74*Parametros!$E$66))/1000000*Calendario!$H$10</x:f>
        <x:v>139.0812009408</x:v>
      </x:c>
      <x:c r="G1036" s="15" t="str">
        <x:v>Módulos por 100.000 habitantes</x:v>
      </x:c>
    </x:row>
    <x:row r="1037">
      <x:c r="A1037" s="15" t="str">
        <x:v>Alto</x:v>
      </x:c>
      <x:c r="B1037" s="15" t="n">
        <x:v>2033</x:v>
      </x:c>
      <x:c r="C1037" s="15" t="str">
        <x:v>M5</x:v>
      </x:c>
      <x:c r="D1037" s="15" t="str">
        <x:v>Telemonitorización con alternativa</x:v>
      </x:c>
      <x:c r="E1037" s="15" t="str">
        <x:v>Recurrente</x:v>
      </x:c>
      <x:c r="F1037" s="35" t="n">
        <x:f>Calendario!$H$5*1000000*Parametros!$E$32*Parametros!$E$33/1000000*Calendario!$H$10</x:f>
        <x:v>471.6</x:v>
      </x:c>
      <x:c r="G1037" s="15" t="str">
        <x:v>Población cubierta × coste anual</x:v>
      </x:c>
    </x:row>
    <x:row r="1038">
      <x:c r="A1038" s="15" t="str">
        <x:v>Alto</x:v>
      </x:c>
      <x:c r="B1038" s="15" t="n">
        <x:v>2033</x:v>
      </x:c>
      <x:c r="C1038" s="15" t="str">
        <x:v>M5</x:v>
      </x:c>
      <x:c r="D1038" s="15" t="str">
        <x:v>Plan único y coordinación</x:v>
      </x:c>
      <x:c r="E1038" s="15" t="str">
        <x:v>Recurrente</x:v>
      </x:c>
      <x:c r="F1038" s="35" t="n">
        <x:f>Parametros!$E$64*Parametros!$E$34/1000000*Calendario!$H$10</x:f>
        <x:v>104.208</x:v>
      </x:c>
      <x:c r="G1038" s="15" t="str">
        <x:v>13.026 centros y consultorios AP</x:v>
      </x:c>
    </x:row>
    <x:row r="1039">
      <x:c r="A1039" s="15" t="str">
        <x:v>Alto</x:v>
      </x:c>
      <x:c r="B1039" s="15" t="n">
        <x:v>2033</x:v>
      </x:c>
      <x:c r="C1039" s="15" t="str">
        <x:v>M5</x:v>
      </x:c>
      <x:c r="D1039" s="15" t="str">
        <x:v>Apoyo y respiro a cuidadores</x:v>
      </x:c>
      <x:c r="E1039" s="15" t="str">
        <x:v>Recurrente</x:v>
      </x:c>
      <x:c r="F1039" s="35" t="n">
        <x:f>Parametros!$E$35*Parametros!$E$36/1000000*Calendario!$H$10</x:f>
        <x:v>112.5</x:v>
      </x:c>
      <x:c r="G1039" s="15" t="str">
        <x:v>Episodios anuales</x:v>
      </x:c>
    </x:row>
    <x:row r="1040">
      <x:c r="A1040" s="15" t="str">
        <x:v>Alto</x:v>
      </x:c>
      <x:c r="B1040" s="15" t="n">
        <x:v>2033</x:v>
      </x:c>
      <x:c r="C1040" s="15" t="str">
        <x:v>M5</x:v>
      </x:c>
      <x:c r="D1040" s="15" t="str">
        <x:v>Completar equipos paliativos</x:v>
      </x:c>
      <x:c r="E1040" s="15" t="str">
        <x:v>Recurrente</x:v>
      </x:c>
      <x:c r="F1040" s="35" t="n">
        <x:f>Parametros!$E$37*0.5*((Parametros!$E$69*Parametros!$E$66)+(Parametros!$E$73*Parametros!$E$66))/1000000*Calendario!$H$10</x:f>
        <x:v>11.67880982</x:v>
      </x:c>
      <x:c r="G1040" s="15" t="str">
        <x:v>Brecha frente a equipos completos; hipótesis editable</x:v>
      </x:c>
    </x:row>
    <x:row r="1041">
      <x:c r="A1041" s="15" t="str">
        <x:v>Alto</x:v>
      </x:c>
      <x:c r="B1041" s="15" t="n">
        <x:v>2033</x:v>
      </x:c>
      <x:c r="C1041" s="15" t="str">
        <x:v>M6</x:v>
      </x:c>
      <x:c r="D1041" s="15" t="str">
        <x:v>Equipos territoriales de salud pública</x:v>
      </x:c>
      <x:c r="E1041" s="15" t="str">
        <x:v>Recurrente</x:v>
      </x:c>
      <x:c r="F1041" s="35" t="n">
        <x:f>(Calendario!$H$5*10*Parametros!$E$38)*((Parametros!$E$75*Parametros!$E$66)+(Parametros!$E$70*Parametros!$E$66)+(Parametros!$E$74*Parametros!$E$66))/1000000*Calendario!$H$11</x:f>
        <x:v>119.25438717540001</x:v>
      </x:c>
      <x:c r="G1041" s="15" t="str">
        <x:v>Módulo: técnico + enfermería + datos/administración</x:v>
      </x:c>
    </x:row>
    <x:row r="1042">
      <x:c r="A1042" s="15" t="str">
        <x:v>Alto</x:v>
      </x:c>
      <x:c r="B1042" s="15" t="n">
        <x:v>2033</x:v>
      </x:c>
      <x:c r="C1042" s="15" t="str">
        <x:v>M6</x:v>
      </x:c>
      <x:c r="D1042" s="15" t="str">
        <x:v>Programas comunitarios de prevención</x:v>
      </x:c>
      <x:c r="E1042" s="15" t="str">
        <x:v>Recurrente</x:v>
      </x:c>
      <x:c r="F1042" s="35" t="n">
        <x:f>Calendario!$H$5*Parametros!$E$39*Calendario!$H$11</x:f>
        <x:v>419.2</x:v>
      </x:c>
      <x:c r="G1042" s="15" t="str">
        <x:v>€/residente</x:v>
      </x:c>
    </x:row>
    <x:row r="1043">
      <x:c r="A1043" s="15" t="str">
        <x:v>Alto</x:v>
      </x:c>
      <x:c r="B1043" s="15" t="n">
        <x:v>2033</x:v>
      </x:c>
      <x:c r="C1043" s="15" t="str">
        <x:v>M6</x:v>
      </x:c>
      <x:c r="D1043" s="15" t="str">
        <x:v>Vacunación y captación activa</x:v>
      </x:c>
      <x:c r="E1043" s="15" t="str">
        <x:v>Recurrente</x:v>
      </x:c>
      <x:c r="F1043" s="35" t="n">
        <x:f>Calendario!$H$5*Parametros!$E$40*Calendario!$H$11</x:f>
        <x:v>183.4</x:v>
      </x:c>
      <x:c r="G1043" s="15" t="str">
        <x:v>€/residente</x:v>
      </x:c>
    </x:row>
    <x:row r="1044">
      <x:c r="A1044" s="15" t="str">
        <x:v>Alto</x:v>
      </x:c>
      <x:c r="B1044" s="15" t="n">
        <x:v>2033</x:v>
      </x:c>
      <x:c r="C1044" s="15" t="str">
        <x:v>M6</x:v>
      </x:c>
      <x:c r="D1044" s="15" t="str">
        <x:v>Escuela, comunidad y clima</x:v>
      </x:c>
      <x:c r="E1044" s="15" t="str">
        <x:v>Recurrente</x:v>
      </x:c>
      <x:c r="F1044" s="35" t="n">
        <x:f>Parametros!$E$64*Parametros!$E$41/1000000*Calendario!$H$11</x:f>
        <x:v>104.208</x:v>
      </x:c>
      <x:c r="G1044" s="15" t="str">
        <x:v>€/centro AP</x:v>
      </x:c>
    </x:row>
    <x:row r="1045">
      <x:c r="A1045" s="15" t="str">
        <x:v>Alto</x:v>
      </x:c>
      <x:c r="B1045" s="15" t="n">
        <x:v>2033</x:v>
      </x:c>
      <x:c r="C1045" s="15" t="str">
        <x:v>M6</x:v>
      </x:c>
      <x:c r="D1045" s="15" t="str">
        <x:v>Evaluación y cribados</x:v>
      </x:c>
      <x:c r="E1045" s="15" t="str">
        <x:v>Recurrente</x:v>
      </x:c>
      <x:c r="F1045" s="35" t="n">
        <x:f>Parametros!$E$42*Calendario!$H$11</x:f>
        <x:v>100</x:v>
      </x:c>
      <x:c r="G1045" s="15" t="str">
        <x:v>No duplica ampliación de mama ya aprobada</x:v>
      </x:c>
    </x:row>
    <x:row r="1046">
      <x:c r="A1046" s="15" t="str">
        <x:v>Alto</x:v>
      </x:c>
      <x:c r="B1046" s="15" t="n">
        <x:v>2033</x:v>
      </x:c>
      <x:c r="C1046" s="15" t="str">
        <x:v>M6</x:v>
      </x:c>
      <x:c r="D1046" s="15" t="str">
        <x:v>Descuento programas solapados</x:v>
      </x:c>
      <x:c r="E1046" s="15" t="str">
        <x:v>Deducción</x:v>
      </x:c>
      <x:c r="F1046" s="35" t="n">
        <x:f>-Parametros!$E$43*Calendario!$H$11</x:f>
        <x:v>-35</x:v>
      </x:c>
      <x:c r="G1046" s="15" t="str">
        <x:v>Programas ya financiados</x:v>
      </x:c>
    </x:row>
    <x:row r="1047">
      <x:c r="A1047" s="15" t="str">
        <x:v>Alto</x:v>
      </x:c>
      <x:c r="B1047" s="15" t="n">
        <x:v>2033</x:v>
      </x:c>
      <x:c r="C1047" s="15" t="str">
        <x:v>M7</x:v>
      </x:c>
      <x:c r="D1047" s="15" t="str">
        <x:v>Cobertura bucodental adicional</x:v>
      </x:c>
      <x:c r="E1047" s="15" t="str">
        <x:v>Recurrente</x:v>
      </x:c>
      <x:c r="F1047" s="35" t="n">
        <x:f>((Calendario!$H$5*1000000)*0.135*MAX(0,Parametros!$E$44-0.304)+(Calendario!$H$5*1000000)*0.22*MAX(0,Parametros!$E$45-0.03)+350000*MAX(0,Parametros!$E$46-0.25)+1000000*MAX(0,Parametros!$E$47-0.20))*Parametros!$E$48/1000000*Calendario!$H$12</x:f>
        <x:v>732.32348</x:v>
      </x:c>
      <x:c r="G1047" s="15" t="str">
        <x:v>Solo cobertura sobre la línea base 2026; no suma otra vez los 60,058 M€</x:v>
      </x:c>
    </x:row>
    <x:row r="1048">
      <x:c r="A1048" s="15" t="str">
        <x:v>Alto</x:v>
      </x:c>
      <x:c r="B1048" s="15" t="n">
        <x:v>2033</x:v>
      </x:c>
      <x:c r="C1048" s="15" t="str">
        <x:v>M7</x:v>
      </x:c>
      <x:c r="D1048" s="15" t="str">
        <x:v>Unidades móviles - operación</x:v>
      </x:c>
      <x:c r="E1048" s="15" t="str">
        <x:v>Recurrente</x:v>
      </x:c>
      <x:c r="F1048" s="35" t="n">
        <x:f>Parametros!$E$49*300000/1000000*Calendario!$H$12</x:f>
        <x:v>45</x:v>
      </x:c>
      <x:c r="G1048" s="15" t="str">
        <x:v>300.000 €/unidad/año</x:v>
      </x:c>
    </x:row>
    <x:row r="1049">
      <x:c r="A1049" s="15" t="str">
        <x:v>Alto</x:v>
      </x:c>
      <x:c r="B1049" s="15" t="n">
        <x:v>2033</x:v>
      </x:c>
      <x:c r="C1049" s="15" t="str">
        <x:v>M7</x:v>
      </x:c>
      <x:c r="D1049" s="15" t="str">
        <x:v>Unidades móviles - inversión</x:v>
      </x:c>
      <x:c r="E1049" s="15" t="str">
        <x:v>Temporal</x:v>
      </x:c>
      <x:c r="F1049" s="35" t="n">
        <x:f>0</x:f>
        <x:v>0</x:v>
      </x:c>
      <x:c r="G1049" s="15" t="str">
        <x:v>250.000 €/unidad; 2027–2030</x:v>
      </x:c>
    </x:row>
    <x:row r="1050">
      <x:c r="A1050" s="15" t="str">
        <x:v>Alto</x:v>
      </x:c>
      <x:c r="B1050" s="15" t="n">
        <x:v>2033</x:v>
      </x:c>
      <x:c r="C1050" s="15" t="str">
        <x:v>M7</x:v>
      </x:c>
      <x:c r="D1050" s="15" t="str">
        <x:v>Transporte sanitario y ayudas</x:v>
      </x:c>
      <x:c r="E1050" s="15" t="str">
        <x:v>Recurrente</x:v>
      </x:c>
      <x:c r="F1050" s="35" t="n">
        <x:f>Parametros!$E$50*250/1000000*Calendario!$H$12</x:f>
        <x:v>45</x:v>
      </x:c>
      <x:c r="G1050" s="15" t="str">
        <x:v>250 €/ayuda</x:v>
      </x:c>
    </x:row>
    <x:row r="1051">
      <x:c r="A1051" s="15" t="str">
        <x:v>Alto</x:v>
      </x:c>
      <x:c r="B1051" s="15" t="n">
        <x:v>2033</x:v>
      </x:c>
      <x:c r="C1051" s="15" t="str">
        <x:v>M7</x:v>
      </x:c>
      <x:c r="D1051" s="15" t="str">
        <x:v>Redes territoriales compartidas</x:v>
      </x:c>
      <x:c r="E1051" s="15" t="str">
        <x:v>Recurrente</x:v>
      </x:c>
      <x:c r="F1051" s="35" t="n">
        <x:f>Parametros!$E$51*Calendario!$H$12</x:f>
        <x:v>144</x:v>
      </x:c>
      <x:c r="G1051" s="15" t="str">
        <x:v>18 territorios; editable</x:v>
      </x:c>
    </x:row>
    <x:row r="1052">
      <x:c r="A1052" s="15" t="str">
        <x:v>Alto</x:v>
      </x:c>
      <x:c r="B1052" s="15" t="n">
        <x:v>2033</x:v>
      </x:c>
      <x:c r="C1052" s="15" t="str">
        <x:v>M7</x:v>
      </x:c>
      <x:c r="D1052" s="15" t="str">
        <x:v>Fondo de cohesión ajustado</x:v>
      </x:c>
      <x:c r="E1052" s="15" t="str">
        <x:v>Recurrente</x:v>
      </x:c>
      <x:c r="F1052" s="35" t="n">
        <x:f>Parametros!$E$52*Calendario!$H$12</x:f>
        <x:v>250</x:v>
      </x:c>
      <x:c r="G1052" s="15" t="str">
        <x:v>Envejecimiento, dispersión e insularidad</x:v>
      </x:c>
    </x:row>
    <x:row r="1053">
      <x:c r="A1053" s="15" t="str">
        <x:v>Alto</x:v>
      </x:c>
      <x:c r="B1053" s="15" t="n">
        <x:v>2033</x:v>
      </x:c>
      <x:c r="C1053" s="15" t="str">
        <x:v>M7</x:v>
      </x:c>
      <x:c r="D1053" s="15" t="str">
        <x:v>Evaluación de ampliación óptica</x:v>
      </x:c>
      <x:c r="E1053" s="15" t="str">
        <x:v>Recurrente</x:v>
      </x:c>
      <x:c r="F1053" s="35" t="n">
        <x:f>Parametros!$E$53*Calendario!$H$12</x:f>
        <x:v>10</x:v>
      </x:c>
      <x:c r="G1053" s="15" t="str">
        <x:v>Plan Veo vigente queda en el escenario base</x:v>
      </x:c>
    </x:row>
    <x:row r="1054">
      <x:c r="A1054" s="15" t="str">
        <x:v>Alto</x:v>
      </x:c>
      <x:c r="B1054" s="15" t="n">
        <x:v>2033</x:v>
      </x:c>
      <x:c r="C1054" s="15" t="str">
        <x:v>M8</x:v>
      </x:c>
      <x:c r="D1054" s="15" t="str">
        <x:v>Interoperabilidad y acceso - inversión</x:v>
      </x:c>
      <x:c r="E1054" s="15" t="str">
        <x:v>Temporal</x:v>
      </x:c>
      <x:c r="F1054" s="35" t="n">
        <x:f>0</x:f>
        <x:v>0</x:v>
      </x:c>
      <x:c r="G1054" s="15" t="str">
        <x:v>Centros AP + hospitales + plataforma; 2027–2030</x:v>
      </x:c>
    </x:row>
    <x:row r="1055">
      <x:c r="A1055" s="15" t="str">
        <x:v>Alto</x:v>
      </x:c>
      <x:c r="B1055" s="15" t="n">
        <x:v>2033</x:v>
      </x:c>
      <x:c r="C1055" s="15" t="str">
        <x:v>M8</x:v>
      </x:c>
      <x:c r="D1055" s="15" t="str">
        <x:v>Operación, seguridad y mantenimiento</x:v>
      </x:c>
      <x:c r="E1055" s="15" t="str">
        <x:v>Recurrente</x:v>
      </x:c>
      <x:c r="F1055" s="35" t="n">
        <x:f>((Parametros!$E$64*Parametros!$E$54+Parametros!$E$65*Parametros!$E$55)/1000000+Parametros!$E$56)*Parametros!$E$57</x:f>
        <x:v>252.5775</x:v>
      </x:c>
      <x:c r="G1055" s="15" t="str">
        <x:v>Porcentaje anual de inversión</x:v>
      </x:c>
    </x:row>
    <x:row r="1056">
      <x:c r="A1056" s="15" t="str">
        <x:v>Alto</x:v>
      </x:c>
      <x:c r="B1056" s="15" t="n">
        <x:v>2033</x:v>
      </x:c>
      <x:c r="C1056" s="15" t="str">
        <x:v>M8</x:v>
      </x:c>
      <x:c r="D1056" s="15" t="str">
        <x:v>Canal no digital</x:v>
      </x:c>
      <x:c r="E1056" s="15" t="str">
        <x:v>Recurrente</x:v>
      </x:c>
      <x:c r="F1056" s="35" t="n">
        <x:f>Parametros!$E$58*(Parametros!$E$74*Parametros!$E$66)/1000000*Calendario!$H$13</x:f>
        <x:v>21.570826799999995</x:v>
      </x:c>
      <x:c r="G1056" s="15" t="str">
        <x:v>FTE de apoyo presencial/telefónico</x:v>
      </x:c>
    </x:row>
    <x:row r="1057">
      <x:c r="A1057" s="15" t="str">
        <x:v>Alto</x:v>
      </x:c>
      <x:c r="B1057" s="15" t="n">
        <x:v>2033</x:v>
      </x:c>
      <x:c r="C1057" s="15" t="str">
        <x:v>M8</x:v>
      </x:c>
      <x:c r="D1057" s="15" t="str">
        <x:v>Registro IA, auditorías y cuadro público</x:v>
      </x:c>
      <x:c r="E1057" s="15" t="str">
        <x:v>Recurrente</x:v>
      </x:c>
      <x:c r="F1057" s="35" t="n">
        <x:f>Parametros!$E$59*Calendario!$H$13</x:f>
        <x:v>40</x:v>
      </x:c>
      <x:c r="G1057" s="15" t="str">
        <x:v>Gobernanza nacional y auditoría independiente</x:v>
      </x:c>
    </x:row>
    <x:row r="1058">
      <x:c r="A1058" s="15" t="str">
        <x:v>Alto</x:v>
      </x:c>
      <x:c r="B1058" s="15" t="n">
        <x:v>2034</x:v>
      </x:c>
      <x:c r="C1058" s="15" t="str">
        <x:v>M1</x:v>
      </x:c>
      <x:c r="D1058" s="15" t="str">
        <x:v>Personal multiprofesional</x:v>
      </x:c>
      <x:c r="E1058" s="15" t="str">
        <x:v>Recurrente</x:v>
      </x:c>
      <x:c r="F1058" s="35" t="n">
        <x:f>Calendario!$I$6*(Calendario!$I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I$5*10*Parametros!$E$6)*((Parametros!$E$72*Parametros!$E$66)+0.5*(Parametros!$E$75*Parametros!$E$66)+0.5*(Parametros!$E$73*Parametros!$E$66)))/1000000</x:f>
        <x:v>673.7542504183446</x:v>
      </x:c>
      <x:c r="G1058" s="15" t="str">
        <x:v>SIAP 2024 + retribuciones 2026 + cupos editables</x:v>
      </x:c>
    </x:row>
    <x:row r="1059">
      <x:c r="A1059" s="15" t="str">
        <x:v>Alto</x:v>
      </x:c>
      <x:c r="B1059" s="15" t="n">
        <x:v>2034</x:v>
      </x:c>
      <x:c r="C1059" s="15" t="str">
        <x:v>M1</x:v>
      </x:c>
      <x:c r="D1059" s="15" t="str">
        <x:v>Diagnóstico y actividad</x:v>
      </x:c>
      <x:c r="E1059" s="15" t="str">
        <x:v>Recurrente</x:v>
      </x:c>
      <x:c r="F1059" s="35" t="n">
        <x:f>Calendario!$I$6*Calendario!$I$5*Parametros!$E$7</x:f>
        <x:v>421.6</x:v>
      </x:c>
      <x:c r="G1059" s="15" t="str">
        <x:v>Hipótesis por residente</x:v>
      </x:c>
    </x:row>
    <x:row r="1060">
      <x:c r="A1060" s="15" t="str">
        <x:v>Alto</x:v>
      </x:c>
      <x:c r="B1060" s="15" t="n">
        <x:v>2034</x:v>
      </x:c>
      <x:c r="C1060" s="15" t="str">
        <x:v>M1</x:v>
      </x:c>
      <x:c r="D1060" s="15" t="str">
        <x:v>Espacios y equipos</x:v>
      </x:c>
      <x:c r="E1060" s="15" t="str">
        <x:v>Temporal</x:v>
      </x:c>
      <x:c r="F1060" s="35" t="n">
        <x:f>0</x:f>
        <x:v>0</x:v>
      </x:c>
      <x:c r="G1060" s="15" t="str">
        <x:v>30.000 € por FTE incremental; 2027–2030</x:v>
      </x:c>
    </x:row>
    <x:row r="1061">
      <x:c r="A1061" s="15" t="str">
        <x:v>Alto</x:v>
      </x:c>
      <x:c r="B1061" s="15" t="n">
        <x:v>2034</x:v>
      </x:c>
      <x:c r="C1061" s="15" t="str">
        <x:v>M1</x:v>
      </x:c>
      <x:c r="D1061" s="15" t="str">
        <x:v>Mantenimiento</x:v>
      </x:c>
      <x:c r="E1061" s="15" t="str">
        <x:v>Recurrente</x:v>
      </x:c>
      <x:c r="F1061" s="35" t="n">
        <x:f>((((Parametros!$E$60/Parametros!$E$5)-Parametros!$E$61)+(Parametros!$E$61+Parametros!$E$62+((Parametros!$E$60/Parametros!$E$5)-Parametros!$E$61)-Parametros!$E$63)+(((Parametros!$E$60/Parametros!$E$5)-Parametros!$E$61)*0.5)+2*(Calendario!$I$5*10*Parametros!$E$6))*30000/1000000)*0.1</x:f>
        <x:v>37.65368125000002</x:v>
      </x:c>
      <x:c r="G1061" s="15" t="str">
        <x:v>10% de inversión acumulada</x:v>
      </x:c>
    </x:row>
    <x:row r="1062">
      <x:c r="A1062" s="15" t="str">
        <x:v>Alto</x:v>
      </x:c>
      <x:c r="B1062" s="15" t="n">
        <x:v>2034</x:v>
      </x:c>
      <x:c r="C1062" s="15" t="str">
        <x:v>M1</x:v>
      </x:c>
      <x:c r="D1062" s="15" t="str">
        <x:v>Descuento programas existentes</x:v>
      </x:c>
      <x:c r="E1062" s="15" t="str">
        <x:v>Deducción</x:v>
      </x:c>
      <x:c r="F1062" s="35" t="n">
        <x:f>-Parametros!$E$8*Calendario!$I$6</x:f>
        <x:v>-90</x:v>
      </x:c>
      <x:c r="G1062" s="15" t="str">
        <x:v>No duplicar Plan AP 2025–2027 / transferencias 2026</x:v>
      </x:c>
    </x:row>
    <x:row r="1063">
      <x:c r="A1063" s="15" t="str">
        <x:v>Alto</x:v>
      </x:c>
      <x:c r="B1063" s="15" t="n">
        <x:v>2034</x:v>
      </x:c>
      <x:c r="C1063" s="15" t="str">
        <x:v>M2</x:v>
      </x:c>
      <x:c r="D1063" s="15" t="str">
        <x:v>Absorción backlog 2025</x:v>
      </x:c>
      <x:c r="E1063" s="15" t="str">
        <x:v>Temporal</x:v>
      </x:c>
      <x:c r="F1063" s="35" t="n">
        <x:f>M2_Backlog!$J$12*Calendario!$I$14</x:f>
        <x:v>0</x:v>
      </x:c>
      <x:c r="G1063" s="15" t="str">
        <x:v>SISLE dic-2025; reparto 2027–2030</x:v>
      </x:c>
    </x:row>
    <x:row r="1064">
      <x:c r="A1064" s="15" t="str">
        <x:v>Alto</x:v>
      </x:c>
      <x:c r="B1064" s="15" t="n">
        <x:v>2034</x:v>
      </x:c>
      <x:c r="C1064" s="15" t="str">
        <x:v>M2</x:v>
      </x:c>
      <x:c r="D1064" s="15" t="str">
        <x:v>Reserva estructural</x:v>
      </x:c>
      <x:c r="E1064" s="15" t="str">
        <x:v>Recurrente</x:v>
      </x:c>
      <x:c r="F1064" s="35" t="n">
        <x:f>M2_Backlog!$J$12*Parametros!$E$10*Calendario!$I$7</x:f>
        <x:v>637.2860841523127</x:v>
      </x:c>
      <x:c r="G1064" s="15" t="str">
        <x:v>Hipótesis de capacidad de reserva; validar con entradas/salidas</x:v>
      </x:c>
    </x:row>
    <x:row r="1065">
      <x:c r="A1065" s="15" t="str">
        <x:v>Alto</x:v>
      </x:c>
      <x:c r="B1065" s="15" t="n">
        <x:v>2034</x:v>
      </x:c>
      <x:c r="C1065" s="15" t="str">
        <x:v>M2</x:v>
      </x:c>
      <x:c r="D1065" s="15" t="str">
        <x:v>Coordinación y transparencia</x:v>
      </x:c>
      <x:c r="E1065" s="15" t="str">
        <x:v>Recurrente</x:v>
      </x:c>
      <x:c r="F1065" s="35" t="n">
        <x:f>Parametros!$E$11*Calendario!$I$7</x:f>
        <x:v>72</x:v>
      </x:c>
      <x:c r="G1065" s="15" t="str">
        <x:v>18 servicios de salud + nodo nacional</x:v>
      </x:c>
    </x:row>
    <x:row r="1066">
      <x:c r="A1066" s="15" t="str">
        <x:v>Alto</x:v>
      </x:c>
      <x:c r="B1066" s="15" t="n">
        <x:v>2034</x:v>
      </x:c>
      <x:c r="C1066" s="15" t="str">
        <x:v>M2</x:v>
      </x:c>
      <x:c r="D1066" s="15" t="str">
        <x:v>Alternativa pública y desplazamientos</x:v>
      </x:c>
      <x:c r="E1066" s="15" t="str">
        <x:v>Recurrente</x:v>
      </x:c>
      <x:c r="F1066" s="35" t="n">
        <x:f>Parametros!$E$12*Calendario!$I$7</x:f>
        <x:v>20</x:v>
      </x:c>
      <x:c r="G1066" s="15" t="str">
        <x:v>Bolsa operativa anual</x:v>
      </x:c>
    </x:row>
    <x:row r="1067">
      <x:c r="A1067" s="15" t="str">
        <x:v>Alto</x:v>
      </x:c>
      <x:c r="B1067" s="15" t="n">
        <x:v>2034</x:v>
      </x:c>
      <x:c r="C1067" s="15" t="str">
        <x:v>M3</x:v>
      </x:c>
      <x:c r="D1067" s="15" t="str">
        <x:v>Plazas FSE adicionales activas</x:v>
      </x:c>
      <x:c r="E1067" s="15" t="str">
        <x:v>Recurrente</x:v>
      </x:c>
      <x:c r="F1067" s="35" t="n">
        <x:f>((M3_Personal!$F$152+M3_Personal!$F$162+M3_Personal!$F$172+M3_Personal!$F$182)*56000+(M3_Personal!$F$192+M3_Personal!$F$202+M3_Personal!$F$212)*41000)/1000000</x:f>
        <x:v>208.05</x:v>
      </x:c>
      <x:c r="G1067" s="15" t="str">
        <x:v>Residente cargado + tutor; solo plazas sobre escenario base</x:v>
      </x:c>
    </x:row>
    <x:row r="1068">
      <x:c r="A1068" s="15" t="str">
        <x:v>Alto</x:v>
      </x:c>
      <x:c r="B1068" s="15" t="n">
        <x:v>2034</x:v>
      </x:c>
      <x:c r="C1068" s="15" t="str">
        <x:v>M3</x:v>
      </x:c>
      <x:c r="D1068" s="15" t="str">
        <x:v>Incentivos difícil cobertura</x:v>
      </x:c>
      <x:c r="E1068" s="15" t="str">
        <x:v>Recurrente</x:v>
      </x:c>
      <x:c r="F1068" s="35" t="n">
        <x:f>Parametros!$E$20*Parametros!$E$21/1000000*Calendario!$I$8</x:f>
        <x:v>180</x:v>
      </x:c>
      <x:c r="G1068" s="15" t="str">
        <x:v>Puestos e incentivo editables</x:v>
      </x:c>
    </x:row>
    <x:row r="1069">
      <x:c r="A1069" s="15" t="str">
        <x:v>Alto</x:v>
      </x:c>
      <x:c r="B1069" s="15" t="n">
        <x:v>2034</x:v>
      </x:c>
      <x:c r="C1069" s="15" t="str">
        <x:v>M3</x:v>
      </x:c>
      <x:c r="D1069" s="15" t="str">
        <x:v>Homologación y evaluación</x:v>
      </x:c>
      <x:c r="E1069" s="15" t="str">
        <x:v>Recurrente</x:v>
      </x:c>
      <x:c r="F1069" s="35" t="n">
        <x:f>Parametros!$E$22*Calendario!$I$8</x:f>
        <x:v>30</x:v>
      </x:c>
      <x:c r="G1069" s="15" t="str">
        <x:v>Unidades de tramitación y evaluación</x:v>
      </x:c>
    </x:row>
    <x:row r="1070">
      <x:c r="A1070" s="15" t="str">
        <x:v>Alto</x:v>
      </x:c>
      <x:c r="B1070" s="15" t="n">
        <x:v>2034</x:v>
      </x:c>
      <x:c r="C1070" s="15" t="str">
        <x:v>M3</x:v>
      </x:c>
      <x:c r="D1070" s="15" t="str">
        <x:v>Planificación, REPS y transparencia</x:v>
      </x:c>
      <x:c r="E1070" s="15" t="str">
        <x:v>Recurrente</x:v>
      </x:c>
      <x:c r="F1070" s="35" t="n">
        <x:f>Parametros!$E$23*Calendario!$I$8</x:f>
        <x:v>15</x:v>
      </x:c>
      <x:c r="G1070" s="15" t="str">
        <x:v>Previsiones bienales y registro</x:v>
      </x:c>
    </x:row>
    <x:row r="1071">
      <x:c r="A1071" s="15" t="str">
        <x:v>Alto</x:v>
      </x:c>
      <x:c r="B1071" s="15" t="n">
        <x:v>2034</x:v>
      </x:c>
      <x:c r="C1071" s="15" t="str">
        <x:v>M4</x:v>
      </x:c>
      <x:c r="D1071" s="15" t="str">
        <x:v>Red comunitaria multidisciplinar</x:v>
      </x:c>
      <x:c r="E1071" s="15" t="str">
        <x:v>Recurrente</x:v>
      </x:c>
      <x:c r="F1071" s="35" t="n">
        <x:f>(Calendario!$I$9*(((Calendario!$I$5*10)*(Parametros!$E$24*(Parametros!$E$69*Parametros!$E$66)+Parametros!$E$25*(Parametros!$E$68*Parametros!$E$66)+Parametros!$E$26*(Parametros!$E$71*Parametros!$E$66)+Parametros!$E$27*(Parametros!$E$73*Parametros!$E$66))/1000000)+((Calendario!$I$5*4*Parametros!$E$28)*((Parametros!$E$69*Parametros!$E$66)+0.5*(Parametros!$E$68*Parametros!$E$66)+(Parametros!$E$71*Parametros!$E$66)+0.5*(Parametros!$E$73*Parametros!$E$66))/1000000)))</x:f>
        <x:v>296.38173054647007</x:v>
      </x:c>
      <x:c r="G1071" s="15" t="str">
        <x:v>Módulos por población; equipo completo</x:v>
      </x:c>
    </x:row>
    <x:row r="1072">
      <x:c r="A1072" s="15" t="str">
        <x:v>Alto</x:v>
      </x:c>
      <x:c r="B1072" s="15" t="n">
        <x:v>2034</x:v>
      </x:c>
      <x:c r="C1072" s="15" t="str">
        <x:v>M4</x:v>
      </x:c>
      <x:c r="D1072" s="15" t="str">
        <x:v>Espacios, grupos y equipamiento</x:v>
      </x:c>
      <x:c r="E1072" s="15" t="str">
        <x:v>Recurrente</x:v>
      </x:c>
      <x:c r="F1072" s="35" t="n">
        <x:f>(Calendario!$I$9*(((Calendario!$I$5*10)*(Parametros!$E$24*(Parametros!$E$69*Parametros!$E$66)+Parametros!$E$25*(Parametros!$E$68*Parametros!$E$66)+Parametros!$E$26*(Parametros!$E$71*Parametros!$E$66)+Parametros!$E$27*(Parametros!$E$73*Parametros!$E$66))/1000000)+((Calendario!$I$5*4*Parametros!$E$28)*((Parametros!$E$69*Parametros!$E$66)+0.5*(Parametros!$E$68*Parametros!$E$66)+(Parametros!$E$71*Parametros!$E$66)+0.5*(Parametros!$E$73*Parametros!$E$66))/1000000)))*Parametros!$E$30</x:f>
        <x:v>59.27634610929402</x:v>
      </x:c>
      <x:c r="G1072" s="15" t="str">
        <x:v>Porcentaje de personal</x:v>
      </x:c>
    </x:row>
    <x:row r="1073">
      <x:c r="A1073" s="15" t="str">
        <x:v>Alto</x:v>
      </x:c>
      <x:c r="B1073" s="15" t="n">
        <x:v>2034</x:v>
      </x:c>
      <x:c r="C1073" s="15" t="str">
        <x:v>M4</x:v>
      </x:c>
      <x:c r="D1073" s="15" t="str">
        <x:v>Crisis, infancia, adicciones y continuidad</x:v>
      </x:c>
      <x:c r="E1073" s="15" t="str">
        <x:v>Recurrente</x:v>
      </x:c>
      <x:c r="F1073" s="35" t="n">
        <x:f>Parametros!$E$29*Calendario!$I$9</x:f>
        <x:v>120</x:v>
      </x:c>
      <x:c r="G1073" s="15" t="str">
        <x:v>Bolsa programática anual</x:v>
      </x:c>
    </x:row>
    <x:row r="1074">
      <x:c r="A1074" s="15" t="str">
        <x:v>Alto</x:v>
      </x:c>
      <x:c r="B1074" s="15" t="n">
        <x:v>2034</x:v>
      </x:c>
      <x:c r="C1074" s="15" t="str">
        <x:v>M4</x:v>
      </x:c>
      <x:c r="D1074" s="15" t="str">
        <x:v>Descuento Plan Salud Mental vigente</x:v>
      </x:c>
      <x:c r="E1074" s="15" t="str">
        <x:v>Deducción</x:v>
      </x:c>
      <x:c r="F1074" s="35" t="n">
        <x:f>-39*Calendario!$I$9</x:f>
        <x:v>-39</x:v>
      </x:c>
      <x:c r="G1074" s="15" t="str">
        <x:v>Plan de Acción 2025–2027: 39 M€/año consolidados</x:v>
      </x:c>
    </x:row>
    <x:row r="1075">
      <x:c r="A1075" s="15" t="str">
        <x:v>Alto</x:v>
      </x:c>
      <x:c r="B1075" s="15" t="n">
        <x:v>2034</x:v>
      </x:c>
      <x:c r="C1075" s="15" t="str">
        <x:v>M5</x:v>
      </x:c>
      <x:c r="D1075" s="15" t="str">
        <x:v>Equipos de atención en casa</x:v>
      </x:c>
      <x:c r="E1075" s="15" t="str">
        <x:v>Recurrente</x:v>
      </x:c>
      <x:c r="F1075" s="35" t="n">
        <x:f>(Calendario!$I$5*10*Parametros!$E$31)*(0.5*(Parametros!$E$76*Parametros!$E$66)+1.5*(Parametros!$E$70*Parametros!$E$66)+0.5*(Parametros!$E$72*Parametros!$E$66)+0.5*(Parametros!$E$73*Parametros!$E$66)+0.5*(Parametros!$E$74*Parametros!$E$66))/1000000*Calendario!$I$10</x:f>
        <x:v>139.8774673584</x:v>
      </x:c>
      <x:c r="G1075" s="15" t="str">
        <x:v>Módulos por 100.000 habitantes</x:v>
      </x:c>
    </x:row>
    <x:row r="1076">
      <x:c r="A1076" s="15" t="str">
        <x:v>Alto</x:v>
      </x:c>
      <x:c r="B1076" s="15" t="n">
        <x:v>2034</x:v>
      </x:c>
      <x:c r="C1076" s="15" t="str">
        <x:v>M5</x:v>
      </x:c>
      <x:c r="D1076" s="15" t="str">
        <x:v>Telemonitorización con alternativa</x:v>
      </x:c>
      <x:c r="E1076" s="15" t="str">
        <x:v>Recurrente</x:v>
      </x:c>
      <x:c r="F1076" s="35" t="n">
        <x:f>Calendario!$I$5*1000000*Parametros!$E$32*Parametros!$E$33/1000000*Calendario!$I$10</x:f>
        <x:v>474.3</x:v>
      </x:c>
      <x:c r="G1076" s="15" t="str">
        <x:v>Población cubierta × coste anual</x:v>
      </x:c>
    </x:row>
    <x:row r="1077">
      <x:c r="A1077" s="15" t="str">
        <x:v>Alto</x:v>
      </x:c>
      <x:c r="B1077" s="15" t="n">
        <x:v>2034</x:v>
      </x:c>
      <x:c r="C1077" s="15" t="str">
        <x:v>M5</x:v>
      </x:c>
      <x:c r="D1077" s="15" t="str">
        <x:v>Plan único y coordinación</x:v>
      </x:c>
      <x:c r="E1077" s="15" t="str">
        <x:v>Recurrente</x:v>
      </x:c>
      <x:c r="F1077" s="35" t="n">
        <x:f>Parametros!$E$64*Parametros!$E$34/1000000*Calendario!$I$10</x:f>
        <x:v>104.208</x:v>
      </x:c>
      <x:c r="G1077" s="15" t="str">
        <x:v>13.026 centros y consultorios AP</x:v>
      </x:c>
    </x:row>
    <x:row r="1078">
      <x:c r="A1078" s="15" t="str">
        <x:v>Alto</x:v>
      </x:c>
      <x:c r="B1078" s="15" t="n">
        <x:v>2034</x:v>
      </x:c>
      <x:c r="C1078" s="15" t="str">
        <x:v>M5</x:v>
      </x:c>
      <x:c r="D1078" s="15" t="str">
        <x:v>Apoyo y respiro a cuidadores</x:v>
      </x:c>
      <x:c r="E1078" s="15" t="str">
        <x:v>Recurrente</x:v>
      </x:c>
      <x:c r="F1078" s="35" t="n">
        <x:f>Parametros!$E$35*Parametros!$E$36/1000000*Calendario!$I$10</x:f>
        <x:v>112.5</x:v>
      </x:c>
      <x:c r="G1078" s="15" t="str">
        <x:v>Episodios anuales</x:v>
      </x:c>
    </x:row>
    <x:row r="1079">
      <x:c r="A1079" s="15" t="str">
        <x:v>Alto</x:v>
      </x:c>
      <x:c r="B1079" s="15" t="n">
        <x:v>2034</x:v>
      </x:c>
      <x:c r="C1079" s="15" t="str">
        <x:v>M5</x:v>
      </x:c>
      <x:c r="D1079" s="15" t="str">
        <x:v>Completar equipos paliativos</x:v>
      </x:c>
      <x:c r="E1079" s="15" t="str">
        <x:v>Recurrente</x:v>
      </x:c>
      <x:c r="F1079" s="35" t="n">
        <x:f>Parametros!$E$37*0.5*((Parametros!$E$69*Parametros!$E$66)+(Parametros!$E$73*Parametros!$E$66))/1000000*Calendario!$I$10</x:f>
        <x:v>11.67880982</x:v>
      </x:c>
      <x:c r="G1079" s="15" t="str">
        <x:v>Brecha frente a equipos completos; hipótesis editable</x:v>
      </x:c>
    </x:row>
    <x:row r="1080">
      <x:c r="A1080" s="15" t="str">
        <x:v>Alto</x:v>
      </x:c>
      <x:c r="B1080" s="15" t="n">
        <x:v>2034</x:v>
      </x:c>
      <x:c r="C1080" s="15" t="str">
        <x:v>M6</x:v>
      </x:c>
      <x:c r="D1080" s="15" t="str">
        <x:v>Equipos territoriales de salud pública</x:v>
      </x:c>
      <x:c r="E1080" s="15" t="str">
        <x:v>Recurrente</x:v>
      </x:c>
      <x:c r="F1080" s="35" t="n">
        <x:f>(Calendario!$I$5*10*Parametros!$E$38)*((Parametros!$E$75*Parametros!$E$66)+(Parametros!$E$70*Parametros!$E$66)+(Parametros!$E$74*Parametros!$E$66))/1000000*Calendario!$I$11</x:f>
        <x:v>119.93714130045001</x:v>
      </x:c>
      <x:c r="G1080" s="15" t="str">
        <x:v>Módulo: técnico + enfermería + datos/administración</x:v>
      </x:c>
    </x:row>
    <x:row r="1081">
      <x:c r="A1081" s="15" t="str">
        <x:v>Alto</x:v>
      </x:c>
      <x:c r="B1081" s="15" t="n">
        <x:v>2034</x:v>
      </x:c>
      <x:c r="C1081" s="15" t="str">
        <x:v>M6</x:v>
      </x:c>
      <x:c r="D1081" s="15" t="str">
        <x:v>Programas comunitarios de prevención</x:v>
      </x:c>
      <x:c r="E1081" s="15" t="str">
        <x:v>Recurrente</x:v>
      </x:c>
      <x:c r="F1081" s="35" t="n">
        <x:f>Calendario!$I$5*Parametros!$E$39*Calendario!$I$11</x:f>
        <x:v>421.6</x:v>
      </x:c>
      <x:c r="G1081" s="15" t="str">
        <x:v>€/residente</x:v>
      </x:c>
    </x:row>
    <x:row r="1082">
      <x:c r="A1082" s="15" t="str">
        <x:v>Alto</x:v>
      </x:c>
      <x:c r="B1082" s="15" t="n">
        <x:v>2034</x:v>
      </x:c>
      <x:c r="C1082" s="15" t="str">
        <x:v>M6</x:v>
      </x:c>
      <x:c r="D1082" s="15" t="str">
        <x:v>Vacunación y captación activa</x:v>
      </x:c>
      <x:c r="E1082" s="15" t="str">
        <x:v>Recurrente</x:v>
      </x:c>
      <x:c r="F1082" s="35" t="n">
        <x:f>Calendario!$I$5*Parametros!$E$40*Calendario!$I$11</x:f>
        <x:v>184.45000000000002</x:v>
      </x:c>
      <x:c r="G1082" s="15" t="str">
        <x:v>€/residente</x:v>
      </x:c>
    </x:row>
    <x:row r="1083">
      <x:c r="A1083" s="15" t="str">
        <x:v>Alto</x:v>
      </x:c>
      <x:c r="B1083" s="15" t="n">
        <x:v>2034</x:v>
      </x:c>
      <x:c r="C1083" s="15" t="str">
        <x:v>M6</x:v>
      </x:c>
      <x:c r="D1083" s="15" t="str">
        <x:v>Escuela, comunidad y clima</x:v>
      </x:c>
      <x:c r="E1083" s="15" t="str">
        <x:v>Recurrente</x:v>
      </x:c>
      <x:c r="F1083" s="35" t="n">
        <x:f>Parametros!$E$64*Parametros!$E$41/1000000*Calendario!$I$11</x:f>
        <x:v>104.208</x:v>
      </x:c>
      <x:c r="G1083" s="15" t="str">
        <x:v>€/centro AP</x:v>
      </x:c>
    </x:row>
    <x:row r="1084">
      <x:c r="A1084" s="15" t="str">
        <x:v>Alto</x:v>
      </x:c>
      <x:c r="B1084" s="15" t="n">
        <x:v>2034</x:v>
      </x:c>
      <x:c r="C1084" s="15" t="str">
        <x:v>M6</x:v>
      </x:c>
      <x:c r="D1084" s="15" t="str">
        <x:v>Evaluación y cribados</x:v>
      </x:c>
      <x:c r="E1084" s="15" t="str">
        <x:v>Recurrente</x:v>
      </x:c>
      <x:c r="F1084" s="35" t="n">
        <x:f>Parametros!$E$42*Calendario!$I$11</x:f>
        <x:v>100</x:v>
      </x:c>
      <x:c r="G1084" s="15" t="str">
        <x:v>No duplica ampliación de mama ya aprobada</x:v>
      </x:c>
    </x:row>
    <x:row r="1085">
      <x:c r="A1085" s="15" t="str">
        <x:v>Alto</x:v>
      </x:c>
      <x:c r="B1085" s="15" t="n">
        <x:v>2034</x:v>
      </x:c>
      <x:c r="C1085" s="15" t="str">
        <x:v>M6</x:v>
      </x:c>
      <x:c r="D1085" s="15" t="str">
        <x:v>Descuento programas solapados</x:v>
      </x:c>
      <x:c r="E1085" s="15" t="str">
        <x:v>Deducción</x:v>
      </x:c>
      <x:c r="F1085" s="35" t="n">
        <x:f>-Parametros!$E$43*Calendario!$I$11</x:f>
        <x:v>-35</x:v>
      </x:c>
      <x:c r="G1085" s="15" t="str">
        <x:v>Programas ya financiados</x:v>
      </x:c>
    </x:row>
    <x:row r="1086">
      <x:c r="A1086" s="15" t="str">
        <x:v>Alto</x:v>
      </x:c>
      <x:c r="B1086" s="15" t="n">
        <x:v>2034</x:v>
      </x:c>
      <x:c r="C1086" s="15" t="str">
        <x:v>M7</x:v>
      </x:c>
      <x:c r="D1086" s="15" t="str">
        <x:v>Cobertura bucodental adicional</x:v>
      </x:c>
      <x:c r="E1086" s="15" t="str">
        <x:v>Recurrente</x:v>
      </x:c>
      <x:c r="F1086" s="35" t="n">
        <x:f>((Calendario!$I$5*1000000)*0.135*MAX(0,Parametros!$E$44-0.304)+(Calendario!$I$5*1000000)*0.22*MAX(0,Parametros!$E$45-0.03)+350000*MAX(0,Parametros!$E$46-0.25)+1000000*MAX(0,Parametros!$E$47-0.20))*Parametros!$E$48/1000000*Calendario!$I$12</x:f>
        <x:v>736.18454</x:v>
      </x:c>
      <x:c r="G1086" s="15" t="str">
        <x:v>Solo cobertura sobre la línea base 2026; no suma otra vez los 60,058 M€</x:v>
      </x:c>
    </x:row>
    <x:row r="1087">
      <x:c r="A1087" s="15" t="str">
        <x:v>Alto</x:v>
      </x:c>
      <x:c r="B1087" s="15" t="n">
        <x:v>2034</x:v>
      </x:c>
      <x:c r="C1087" s="15" t="str">
        <x:v>M7</x:v>
      </x:c>
      <x:c r="D1087" s="15" t="str">
        <x:v>Unidades móviles - operación</x:v>
      </x:c>
      <x:c r="E1087" s="15" t="str">
        <x:v>Recurrente</x:v>
      </x:c>
      <x:c r="F1087" s="35" t="n">
        <x:f>Parametros!$E$49*300000/1000000*Calendario!$I$12</x:f>
        <x:v>45</x:v>
      </x:c>
      <x:c r="G1087" s="15" t="str">
        <x:v>300.000 €/unidad/año</x:v>
      </x:c>
    </x:row>
    <x:row r="1088">
      <x:c r="A1088" s="15" t="str">
        <x:v>Alto</x:v>
      </x:c>
      <x:c r="B1088" s="15" t="n">
        <x:v>2034</x:v>
      </x:c>
      <x:c r="C1088" s="15" t="str">
        <x:v>M7</x:v>
      </x:c>
      <x:c r="D1088" s="15" t="str">
        <x:v>Unidades móviles - inversión</x:v>
      </x:c>
      <x:c r="E1088" s="15" t="str">
        <x:v>Temporal</x:v>
      </x:c>
      <x:c r="F1088" s="35" t="n">
        <x:f>0</x:f>
        <x:v>0</x:v>
      </x:c>
      <x:c r="G1088" s="15" t="str">
        <x:v>250.000 €/unidad; 2027–2030</x:v>
      </x:c>
    </x:row>
    <x:row r="1089">
      <x:c r="A1089" s="15" t="str">
        <x:v>Alto</x:v>
      </x:c>
      <x:c r="B1089" s="15" t="n">
        <x:v>2034</x:v>
      </x:c>
      <x:c r="C1089" s="15" t="str">
        <x:v>M7</x:v>
      </x:c>
      <x:c r="D1089" s="15" t="str">
        <x:v>Transporte sanitario y ayudas</x:v>
      </x:c>
      <x:c r="E1089" s="15" t="str">
        <x:v>Recurrente</x:v>
      </x:c>
      <x:c r="F1089" s="35" t="n">
        <x:f>Parametros!$E$50*250/1000000*Calendario!$I$12</x:f>
        <x:v>45</x:v>
      </x:c>
      <x:c r="G1089" s="15" t="str">
        <x:v>250 €/ayuda</x:v>
      </x:c>
    </x:row>
    <x:row r="1090">
      <x:c r="A1090" s="15" t="str">
        <x:v>Alto</x:v>
      </x:c>
      <x:c r="B1090" s="15" t="n">
        <x:v>2034</x:v>
      </x:c>
      <x:c r="C1090" s="15" t="str">
        <x:v>M7</x:v>
      </x:c>
      <x:c r="D1090" s="15" t="str">
        <x:v>Redes territoriales compartidas</x:v>
      </x:c>
      <x:c r="E1090" s="15" t="str">
        <x:v>Recurrente</x:v>
      </x:c>
      <x:c r="F1090" s="35" t="n">
        <x:f>Parametros!$E$51*Calendario!$I$12</x:f>
        <x:v>144</x:v>
      </x:c>
      <x:c r="G1090" s="15" t="str">
        <x:v>18 territorios; editable</x:v>
      </x:c>
    </x:row>
    <x:row r="1091">
      <x:c r="A1091" s="15" t="str">
        <x:v>Alto</x:v>
      </x:c>
      <x:c r="B1091" s="15" t="n">
        <x:v>2034</x:v>
      </x:c>
      <x:c r="C1091" s="15" t="str">
        <x:v>M7</x:v>
      </x:c>
      <x:c r="D1091" s="15" t="str">
        <x:v>Fondo de cohesión ajustado</x:v>
      </x:c>
      <x:c r="E1091" s="15" t="str">
        <x:v>Recurrente</x:v>
      </x:c>
      <x:c r="F1091" s="35" t="n">
        <x:f>Parametros!$E$52*Calendario!$I$12</x:f>
        <x:v>250</x:v>
      </x:c>
      <x:c r="G1091" s="15" t="str">
        <x:v>Envejecimiento, dispersión e insularidad</x:v>
      </x:c>
    </x:row>
    <x:row r="1092">
      <x:c r="A1092" s="15" t="str">
        <x:v>Alto</x:v>
      </x:c>
      <x:c r="B1092" s="15" t="n">
        <x:v>2034</x:v>
      </x:c>
      <x:c r="C1092" s="15" t="str">
        <x:v>M7</x:v>
      </x:c>
      <x:c r="D1092" s="15" t="str">
        <x:v>Evaluación de ampliación óptica</x:v>
      </x:c>
      <x:c r="E1092" s="15" t="str">
        <x:v>Recurrente</x:v>
      </x:c>
      <x:c r="F1092" s="35" t="n">
        <x:f>Parametros!$E$53*Calendario!$I$12</x:f>
        <x:v>10</x:v>
      </x:c>
      <x:c r="G1092" s="15" t="str">
        <x:v>Plan Veo vigente queda en el escenario base</x:v>
      </x:c>
    </x:row>
    <x:row r="1093">
      <x:c r="A1093" s="15" t="str">
        <x:v>Alto</x:v>
      </x:c>
      <x:c r="B1093" s="15" t="n">
        <x:v>2034</x:v>
      </x:c>
      <x:c r="C1093" s="15" t="str">
        <x:v>M8</x:v>
      </x:c>
      <x:c r="D1093" s="15" t="str">
        <x:v>Interoperabilidad y acceso - inversión</x:v>
      </x:c>
      <x:c r="E1093" s="15" t="str">
        <x:v>Temporal</x:v>
      </x:c>
      <x:c r="F1093" s="35" t="n">
        <x:f>0</x:f>
        <x:v>0</x:v>
      </x:c>
      <x:c r="G1093" s="15" t="str">
        <x:v>Centros AP + hospitales + plataforma; 2027–2030</x:v>
      </x:c>
    </x:row>
    <x:row r="1094">
      <x:c r="A1094" s="15" t="str">
        <x:v>Alto</x:v>
      </x:c>
      <x:c r="B1094" s="15" t="n">
        <x:v>2034</x:v>
      </x:c>
      <x:c r="C1094" s="15" t="str">
        <x:v>M8</x:v>
      </x:c>
      <x:c r="D1094" s="15" t="str">
        <x:v>Operación, seguridad y mantenimiento</x:v>
      </x:c>
      <x:c r="E1094" s="15" t="str">
        <x:v>Recurrente</x:v>
      </x:c>
      <x:c r="F1094" s="35" t="n">
        <x:f>((Parametros!$E$64*Parametros!$E$54+Parametros!$E$65*Parametros!$E$55)/1000000+Parametros!$E$56)*Parametros!$E$57</x:f>
        <x:v>252.5775</x:v>
      </x:c>
      <x:c r="G1094" s="15" t="str">
        <x:v>Porcentaje anual de inversión</x:v>
      </x:c>
    </x:row>
    <x:row r="1095">
      <x:c r="A1095" s="15" t="str">
        <x:v>Alto</x:v>
      </x:c>
      <x:c r="B1095" s="15" t="n">
        <x:v>2034</x:v>
      </x:c>
      <x:c r="C1095" s="15" t="str">
        <x:v>M8</x:v>
      </x:c>
      <x:c r="D1095" s="15" t="str">
        <x:v>Canal no digital</x:v>
      </x:c>
      <x:c r="E1095" s="15" t="str">
        <x:v>Recurrente</x:v>
      </x:c>
      <x:c r="F1095" s="35" t="n">
        <x:f>Parametros!$E$58*(Parametros!$E$74*Parametros!$E$66)/1000000*Calendario!$I$13</x:f>
        <x:v>21.570826799999995</x:v>
      </x:c>
      <x:c r="G1095" s="15" t="str">
        <x:v>FTE de apoyo presencial/telefónico</x:v>
      </x:c>
    </x:row>
    <x:row r="1096">
      <x:c r="A1096" s="15" t="str">
        <x:v>Alto</x:v>
      </x:c>
      <x:c r="B1096" s="15" t="n">
        <x:v>2034</x:v>
      </x:c>
      <x:c r="C1096" s="15" t="str">
        <x:v>M8</x:v>
      </x:c>
      <x:c r="D1096" s="15" t="str">
        <x:v>Registro IA, auditorías y cuadro público</x:v>
      </x:c>
      <x:c r="E1096" s="15" t="str">
        <x:v>Recurrente</x:v>
      </x:c>
      <x:c r="F1096" s="35" t="n">
        <x:f>Parametros!$E$59*Calendario!$I$13</x:f>
        <x:v>40</x:v>
      </x:c>
      <x:c r="G1096" s="15" t="str">
        <x:v>Gobernanza nacional y auditoría independiente</x:v>
      </x:c>
    </x:row>
    <x:row r="1097">
      <x:c r="A1097" s="15" t="str">
        <x:v>Alto</x:v>
      </x:c>
      <x:c r="B1097" s="15" t="n">
        <x:v>2035</x:v>
      </x:c>
      <x:c r="C1097" s="15" t="str">
        <x:v>M1</x:v>
      </x:c>
      <x:c r="D1097" s="15" t="str">
        <x:v>Personal multiprofesional</x:v>
      </x:c>
      <x:c r="E1097" s="15" t="str">
        <x:v>Recurrente</x:v>
      </x:c>
      <x:c r="F1097" s="35" t="n">
        <x:f>Calendario!$J$6*(Calendario!$J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J$5*10*Parametros!$E$6)*((Parametros!$E$72*Parametros!$E$66)+0.5*(Parametros!$E$75*Parametros!$E$66)+0.5*(Parametros!$E$73*Parametros!$E$66)))/1000000</x:f>
        <x:v>676.576383507632</x:v>
      </x:c>
      <x:c r="G1097" s="15" t="str">
        <x:v>SIAP 2024 + retribuciones 2026 + cupos editables</x:v>
      </x:c>
    </x:row>
    <x:row r="1098">
      <x:c r="A1098" s="15" t="str">
        <x:v>Alto</x:v>
      </x:c>
      <x:c r="B1098" s="15" t="n">
        <x:v>2035</x:v>
      </x:c>
      <x:c r="C1098" s="15" t="str">
        <x:v>M1</x:v>
      </x:c>
      <x:c r="D1098" s="15" t="str">
        <x:v>Diagnóstico y actividad</x:v>
      </x:c>
      <x:c r="E1098" s="15" t="str">
        <x:v>Recurrente</x:v>
      </x:c>
      <x:c r="F1098" s="35" t="n">
        <x:f>Calendario!$J$6*Calendario!$J$5*Parametros!$E$7</x:f>
        <x:v>423.2</x:v>
      </x:c>
      <x:c r="G1098" s="15" t="str">
        <x:v>Hipótesis por residente</x:v>
      </x:c>
    </x:row>
    <x:row r="1099">
      <x:c r="A1099" s="15" t="str">
        <x:v>Alto</x:v>
      </x:c>
      <x:c r="B1099" s="15" t="n">
        <x:v>2035</x:v>
      </x:c>
      <x:c r="C1099" s="15" t="str">
        <x:v>M1</x:v>
      </x:c>
      <x:c r="D1099" s="15" t="str">
        <x:v>Espacios y equipos</x:v>
      </x:c>
      <x:c r="E1099" s="15" t="str">
        <x:v>Temporal</x:v>
      </x:c>
      <x:c r="F1099" s="35" t="n">
        <x:f>0</x:f>
        <x:v>0</x:v>
      </x:c>
      <x:c r="G1099" s="15" t="str">
        <x:v>30.000 € por FTE incremental; 2027–2030</x:v>
      </x:c>
    </x:row>
    <x:row r="1100">
      <x:c r="A1100" s="15" t="str">
        <x:v>Alto</x:v>
      </x:c>
      <x:c r="B1100" s="15" t="n">
        <x:v>2035</x:v>
      </x:c>
      <x:c r="C1100" s="15" t="str">
        <x:v>M1</x:v>
      </x:c>
      <x:c r="D1100" s="15" t="str">
        <x:v>Mantenimiento</x:v>
      </x:c>
      <x:c r="E1100" s="15" t="str">
        <x:v>Recurrente</x:v>
      </x:c>
      <x:c r="F1100" s="35" t="n">
        <x:f>((((Parametros!$E$60/Parametros!$E$5)-Parametros!$E$61)+(Parametros!$E$61+Parametros!$E$62+((Parametros!$E$60/Parametros!$E$5)-Parametros!$E$61)-Parametros!$E$63)+(((Parametros!$E$60/Parametros!$E$5)-Parametros!$E$61)*0.5)+2*(Calendario!$J$5*10*Parametros!$E$6))*30000/1000000)*0.1</x:f>
        <x:v>37.66868125000002</x:v>
      </x:c>
      <x:c r="G1100" s="15" t="str">
        <x:v>10% de inversión acumulada</x:v>
      </x:c>
    </x:row>
    <x:row r="1101">
      <x:c r="A1101" s="15" t="str">
        <x:v>Alto</x:v>
      </x:c>
      <x:c r="B1101" s="15" t="n">
        <x:v>2035</x:v>
      </x:c>
      <x:c r="C1101" s="15" t="str">
        <x:v>M1</x:v>
      </x:c>
      <x:c r="D1101" s="15" t="str">
        <x:v>Descuento programas existentes</x:v>
      </x:c>
      <x:c r="E1101" s="15" t="str">
        <x:v>Deducción</x:v>
      </x:c>
      <x:c r="F1101" s="35" t="n">
        <x:f>-Parametros!$E$8*Calendario!$J$6</x:f>
        <x:v>-90</x:v>
      </x:c>
      <x:c r="G1101" s="15" t="str">
        <x:v>No duplicar Plan AP 2025–2027 / transferencias 2026</x:v>
      </x:c>
    </x:row>
    <x:row r="1102">
      <x:c r="A1102" s="15" t="str">
        <x:v>Alto</x:v>
      </x:c>
      <x:c r="B1102" s="15" t="n">
        <x:v>2035</x:v>
      </x:c>
      <x:c r="C1102" s="15" t="str">
        <x:v>M2</x:v>
      </x:c>
      <x:c r="D1102" s="15" t="str">
        <x:v>Absorción backlog 2025</x:v>
      </x:c>
      <x:c r="E1102" s="15" t="str">
        <x:v>Temporal</x:v>
      </x:c>
      <x:c r="F1102" s="35" t="n">
        <x:f>M2_Backlog!$J$12*Calendario!$J$14</x:f>
        <x:v>0</x:v>
      </x:c>
      <x:c r="G1102" s="15" t="str">
        <x:v>SISLE dic-2025; reparto 2027–2030</x:v>
      </x:c>
    </x:row>
    <x:row r="1103">
      <x:c r="A1103" s="15" t="str">
        <x:v>Alto</x:v>
      </x:c>
      <x:c r="B1103" s="15" t="n">
        <x:v>2035</x:v>
      </x:c>
      <x:c r="C1103" s="15" t="str">
        <x:v>M2</x:v>
      </x:c>
      <x:c r="D1103" s="15" t="str">
        <x:v>Reserva estructural</x:v>
      </x:c>
      <x:c r="E1103" s="15" t="str">
        <x:v>Recurrente</x:v>
      </x:c>
      <x:c r="F1103" s="35" t="n">
        <x:f>M2_Backlog!$J$12*Parametros!$E$10*Calendario!$J$7</x:f>
        <x:v>637.2860841523127</x:v>
      </x:c>
      <x:c r="G1103" s="15" t="str">
        <x:v>Hipótesis de capacidad de reserva; validar con entradas/salidas</x:v>
      </x:c>
    </x:row>
    <x:row r="1104">
      <x:c r="A1104" s="15" t="str">
        <x:v>Alto</x:v>
      </x:c>
      <x:c r="B1104" s="15" t="n">
        <x:v>2035</x:v>
      </x:c>
      <x:c r="C1104" s="15" t="str">
        <x:v>M2</x:v>
      </x:c>
      <x:c r="D1104" s="15" t="str">
        <x:v>Coordinación y transparencia</x:v>
      </x:c>
      <x:c r="E1104" s="15" t="str">
        <x:v>Recurrente</x:v>
      </x:c>
      <x:c r="F1104" s="35" t="n">
        <x:f>Parametros!$E$11*Calendario!$J$7</x:f>
        <x:v>72</x:v>
      </x:c>
      <x:c r="G1104" s="15" t="str">
        <x:v>18 servicios de salud + nodo nacional</x:v>
      </x:c>
    </x:row>
    <x:row r="1105">
      <x:c r="A1105" s="15" t="str">
        <x:v>Alto</x:v>
      </x:c>
      <x:c r="B1105" s="15" t="n">
        <x:v>2035</x:v>
      </x:c>
      <x:c r="C1105" s="15" t="str">
        <x:v>M2</x:v>
      </x:c>
      <x:c r="D1105" s="15" t="str">
        <x:v>Alternativa pública y desplazamientos</x:v>
      </x:c>
      <x:c r="E1105" s="15" t="str">
        <x:v>Recurrente</x:v>
      </x:c>
      <x:c r="F1105" s="35" t="n">
        <x:f>Parametros!$E$12*Calendario!$J$7</x:f>
        <x:v>20</x:v>
      </x:c>
      <x:c r="G1105" s="15" t="str">
        <x:v>Bolsa operativa anual</x:v>
      </x:c>
    </x:row>
    <x:row r="1106">
      <x:c r="A1106" s="15" t="str">
        <x:v>Alto</x:v>
      </x:c>
      <x:c r="B1106" s="15" t="n">
        <x:v>2035</x:v>
      </x:c>
      <x:c r="C1106" s="15" t="str">
        <x:v>M3</x:v>
      </x:c>
      <x:c r="D1106" s="15" t="str">
        <x:v>Plazas FSE adicionales activas</x:v>
      </x:c>
      <x:c r="E1106" s="15" t="str">
        <x:v>Recurrente</x:v>
      </x:c>
      <x:c r="F1106" s="35" t="n">
        <x:f>((M3_Personal!$F$153+M3_Personal!$F$163+M3_Personal!$F$173+M3_Personal!$F$183)*56000+(M3_Personal!$F$193+M3_Personal!$F$203+M3_Personal!$F$213)*41000)/1000000</x:f>
        <x:v>208.05</x:v>
      </x:c>
      <x:c r="G1106" s="15" t="str">
        <x:v>Residente cargado + tutor; solo plazas sobre escenario base</x:v>
      </x:c>
    </x:row>
    <x:row r="1107">
      <x:c r="A1107" s="15" t="str">
        <x:v>Alto</x:v>
      </x:c>
      <x:c r="B1107" s="15" t="n">
        <x:v>2035</x:v>
      </x:c>
      <x:c r="C1107" s="15" t="str">
        <x:v>M3</x:v>
      </x:c>
      <x:c r="D1107" s="15" t="str">
        <x:v>Incentivos difícil cobertura</x:v>
      </x:c>
      <x:c r="E1107" s="15" t="str">
        <x:v>Recurrente</x:v>
      </x:c>
      <x:c r="F1107" s="35" t="n">
        <x:f>Parametros!$E$20*Parametros!$E$21/1000000*Calendario!$J$8</x:f>
        <x:v>180</x:v>
      </x:c>
      <x:c r="G1107" s="15" t="str">
        <x:v>Puestos e incentivo editables</x:v>
      </x:c>
    </x:row>
    <x:row r="1108">
      <x:c r="A1108" s="15" t="str">
        <x:v>Alto</x:v>
      </x:c>
      <x:c r="B1108" s="15" t="n">
        <x:v>2035</x:v>
      </x:c>
      <x:c r="C1108" s="15" t="str">
        <x:v>M3</x:v>
      </x:c>
      <x:c r="D1108" s="15" t="str">
        <x:v>Homologación y evaluación</x:v>
      </x:c>
      <x:c r="E1108" s="15" t="str">
        <x:v>Recurrente</x:v>
      </x:c>
      <x:c r="F1108" s="35" t="n">
        <x:f>Parametros!$E$22*Calendario!$J$8</x:f>
        <x:v>30</x:v>
      </x:c>
      <x:c r="G1108" s="15" t="str">
        <x:v>Unidades de tramitación y evaluación</x:v>
      </x:c>
    </x:row>
    <x:row r="1109">
      <x:c r="A1109" s="15" t="str">
        <x:v>Alto</x:v>
      </x:c>
      <x:c r="B1109" s="15" t="n">
        <x:v>2035</x:v>
      </x:c>
      <x:c r="C1109" s="15" t="str">
        <x:v>M3</x:v>
      </x:c>
      <x:c r="D1109" s="15" t="str">
        <x:v>Planificación, REPS y transparencia</x:v>
      </x:c>
      <x:c r="E1109" s="15" t="str">
        <x:v>Recurrente</x:v>
      </x:c>
      <x:c r="F1109" s="35" t="n">
        <x:f>Parametros!$E$23*Calendario!$J$8</x:f>
        <x:v>15</x:v>
      </x:c>
      <x:c r="G1109" s="15" t="str">
        <x:v>Previsiones bienales y registro</x:v>
      </x:c>
    </x:row>
    <x:row r="1110">
      <x:c r="A1110" s="15" t="str">
        <x:v>Alto</x:v>
      </x:c>
      <x:c r="B1110" s="15" t="n">
        <x:v>2035</x:v>
      </x:c>
      <x:c r="C1110" s="15" t="str">
        <x:v>M4</x:v>
      </x:c>
      <x:c r="D1110" s="15" t="str">
        <x:v>Red comunitaria multidisciplinar</x:v>
      </x:c>
      <x:c r="E1110" s="15" t="str">
        <x:v>Recurrente</x:v>
      </x:c>
      <x:c r="F1110" s="35" t="n">
        <x:f>(Calendario!$J$9*(((Calendario!$J$5*10)*(Parametros!$E$24*(Parametros!$E$69*Parametros!$E$66)+Parametros!$E$25*(Parametros!$E$68*Parametros!$E$66)+Parametros!$E$26*(Parametros!$E$71*Parametros!$E$66)+Parametros!$E$27*(Parametros!$E$73*Parametros!$E$66))/1000000)+((Calendario!$J$5*4*Parametros!$E$28)*((Parametros!$E$69*Parametros!$E$66)+0.5*(Parametros!$E$68*Parametros!$E$66)+(Parametros!$E$71*Parametros!$E$66)+0.5*(Parametros!$E$73*Parametros!$E$66))/1000000)))</x:f>
        <x:v>297.50651889769006</x:v>
      </x:c>
      <x:c r="G1110" s="15" t="str">
        <x:v>Módulos por población; equipo completo</x:v>
      </x:c>
    </x:row>
    <x:row r="1111">
      <x:c r="A1111" s="15" t="str">
        <x:v>Alto</x:v>
      </x:c>
      <x:c r="B1111" s="15" t="n">
        <x:v>2035</x:v>
      </x:c>
      <x:c r="C1111" s="15" t="str">
        <x:v>M4</x:v>
      </x:c>
      <x:c r="D1111" s="15" t="str">
        <x:v>Espacios, grupos y equipamiento</x:v>
      </x:c>
      <x:c r="E1111" s="15" t="str">
        <x:v>Recurrente</x:v>
      </x:c>
      <x:c r="F1111" s="35" t="n">
        <x:f>(Calendario!$J$9*(((Calendario!$J$5*10)*(Parametros!$E$24*(Parametros!$E$69*Parametros!$E$66)+Parametros!$E$25*(Parametros!$E$68*Parametros!$E$66)+Parametros!$E$26*(Parametros!$E$71*Parametros!$E$66)+Parametros!$E$27*(Parametros!$E$73*Parametros!$E$66))/1000000)+((Calendario!$J$5*4*Parametros!$E$28)*((Parametros!$E$69*Parametros!$E$66)+0.5*(Parametros!$E$68*Parametros!$E$66)+(Parametros!$E$71*Parametros!$E$66)+0.5*(Parametros!$E$73*Parametros!$E$66))/1000000)))*Parametros!$E$30</x:f>
        <x:v>59.50130377953801</x:v>
      </x:c>
      <x:c r="G1111" s="15" t="str">
        <x:v>Porcentaje de personal</x:v>
      </x:c>
    </x:row>
    <x:row r="1112">
      <x:c r="A1112" s="15" t="str">
        <x:v>Alto</x:v>
      </x:c>
      <x:c r="B1112" s="15" t="n">
        <x:v>2035</x:v>
      </x:c>
      <x:c r="C1112" s="15" t="str">
        <x:v>M4</x:v>
      </x:c>
      <x:c r="D1112" s="15" t="str">
        <x:v>Crisis, infancia, adicciones y continuidad</x:v>
      </x:c>
      <x:c r="E1112" s="15" t="str">
        <x:v>Recurrente</x:v>
      </x:c>
      <x:c r="F1112" s="35" t="n">
        <x:f>Parametros!$E$29*Calendario!$J$9</x:f>
        <x:v>120</x:v>
      </x:c>
      <x:c r="G1112" s="15" t="str">
        <x:v>Bolsa programática anual</x:v>
      </x:c>
    </x:row>
    <x:row r="1113">
      <x:c r="A1113" s="15" t="str">
        <x:v>Alto</x:v>
      </x:c>
      <x:c r="B1113" s="15" t="n">
        <x:v>2035</x:v>
      </x:c>
      <x:c r="C1113" s="15" t="str">
        <x:v>M4</x:v>
      </x:c>
      <x:c r="D1113" s="15" t="str">
        <x:v>Descuento Plan Salud Mental vigente</x:v>
      </x:c>
      <x:c r="E1113" s="15" t="str">
        <x:v>Deducción</x:v>
      </x:c>
      <x:c r="F1113" s="35" t="n">
        <x:f>-39*Calendario!$J$9</x:f>
        <x:v>-39</x:v>
      </x:c>
      <x:c r="G1113" s="15" t="str">
        <x:v>Plan de Acción 2025–2027: 39 M€/año consolidados</x:v>
      </x:c>
    </x:row>
    <x:row r="1114">
      <x:c r="A1114" s="15" t="str">
        <x:v>Alto</x:v>
      </x:c>
      <x:c r="B1114" s="15" t="n">
        <x:v>2035</x:v>
      </x:c>
      <x:c r="C1114" s="15" t="str">
        <x:v>M5</x:v>
      </x:c>
      <x:c r="D1114" s="15" t="str">
        <x:v>Equipos de atención en casa</x:v>
      </x:c>
      <x:c r="E1114" s="15" t="str">
        <x:v>Recurrente</x:v>
      </x:c>
      <x:c r="F1114" s="35" t="n">
        <x:f>(Calendario!$J$5*10*Parametros!$E$31)*(0.5*(Parametros!$E$76*Parametros!$E$66)+1.5*(Parametros!$E$70*Parametros!$E$66)+0.5*(Parametros!$E$72*Parametros!$E$66)+0.5*(Parametros!$E$73*Parametros!$E$66)+0.5*(Parametros!$E$74*Parametros!$E$66))/1000000*Calendario!$J$10</x:f>
        <x:v>140.4083116368</x:v>
      </x:c>
      <x:c r="G1114" s="15" t="str">
        <x:v>Módulos por 100.000 habitantes</x:v>
      </x:c>
    </x:row>
    <x:row r="1115">
      <x:c r="A1115" s="15" t="str">
        <x:v>Alto</x:v>
      </x:c>
      <x:c r="B1115" s="15" t="n">
        <x:v>2035</x:v>
      </x:c>
      <x:c r="C1115" s="15" t="str">
        <x:v>M5</x:v>
      </x:c>
      <x:c r="D1115" s="15" t="str">
        <x:v>Telemonitorización con alternativa</x:v>
      </x:c>
      <x:c r="E1115" s="15" t="str">
        <x:v>Recurrente</x:v>
      </x:c>
      <x:c r="F1115" s="35" t="n">
        <x:f>Calendario!$J$5*1000000*Parametros!$E$32*Parametros!$E$33/1000000*Calendario!$J$10</x:f>
        <x:v>476.1</x:v>
      </x:c>
      <x:c r="G1115" s="15" t="str">
        <x:v>Población cubierta × coste anual</x:v>
      </x:c>
    </x:row>
    <x:row r="1116">
      <x:c r="A1116" s="15" t="str">
        <x:v>Alto</x:v>
      </x:c>
      <x:c r="B1116" s="15" t="n">
        <x:v>2035</x:v>
      </x:c>
      <x:c r="C1116" s="15" t="str">
        <x:v>M5</x:v>
      </x:c>
      <x:c r="D1116" s="15" t="str">
        <x:v>Plan único y coordinación</x:v>
      </x:c>
      <x:c r="E1116" s="15" t="str">
        <x:v>Recurrente</x:v>
      </x:c>
      <x:c r="F1116" s="35" t="n">
        <x:f>Parametros!$E$64*Parametros!$E$34/1000000*Calendario!$J$10</x:f>
        <x:v>104.208</x:v>
      </x:c>
      <x:c r="G1116" s="15" t="str">
        <x:v>13.026 centros y consultorios AP</x:v>
      </x:c>
    </x:row>
    <x:row r="1117">
      <x:c r="A1117" s="15" t="str">
        <x:v>Alto</x:v>
      </x:c>
      <x:c r="B1117" s="15" t="n">
        <x:v>2035</x:v>
      </x:c>
      <x:c r="C1117" s="15" t="str">
        <x:v>M5</x:v>
      </x:c>
      <x:c r="D1117" s="15" t="str">
        <x:v>Apoyo y respiro a cuidadores</x:v>
      </x:c>
      <x:c r="E1117" s="15" t="str">
        <x:v>Recurrente</x:v>
      </x:c>
      <x:c r="F1117" s="35" t="n">
        <x:f>Parametros!$E$35*Parametros!$E$36/1000000*Calendario!$J$10</x:f>
        <x:v>112.5</x:v>
      </x:c>
      <x:c r="G1117" s="15" t="str">
        <x:v>Episodios anuales</x:v>
      </x:c>
    </x:row>
    <x:row r="1118">
      <x:c r="A1118" s="15" t="str">
        <x:v>Alto</x:v>
      </x:c>
      <x:c r="B1118" s="15" t="n">
        <x:v>2035</x:v>
      </x:c>
      <x:c r="C1118" s="15" t="str">
        <x:v>M5</x:v>
      </x:c>
      <x:c r="D1118" s="15" t="str">
        <x:v>Completar equipos paliativos</x:v>
      </x:c>
      <x:c r="E1118" s="15" t="str">
        <x:v>Recurrente</x:v>
      </x:c>
      <x:c r="F1118" s="35" t="n">
        <x:f>Parametros!$E$37*0.5*((Parametros!$E$69*Parametros!$E$66)+(Parametros!$E$73*Parametros!$E$66))/1000000*Calendario!$J$10</x:f>
        <x:v>11.67880982</x:v>
      </x:c>
      <x:c r="G1118" s="15" t="str">
        <x:v>Brecha frente a equipos completos; hipótesis editable</x:v>
      </x:c>
    </x:row>
    <x:row r="1119">
      <x:c r="A1119" s="15" t="str">
        <x:v>Alto</x:v>
      </x:c>
      <x:c r="B1119" s="15" t="n">
        <x:v>2035</x:v>
      </x:c>
      <x:c r="C1119" s="15" t="str">
        <x:v>M6</x:v>
      </x:c>
      <x:c r="D1119" s="15" t="str">
        <x:v>Equipos territoriales de salud pública</x:v>
      </x:c>
      <x:c r="E1119" s="15" t="str">
        <x:v>Recurrente</x:v>
      </x:c>
      <x:c r="F1119" s="35" t="n">
        <x:f>(Calendario!$J$5*10*Parametros!$E$38)*((Parametros!$E$75*Parametros!$E$66)+(Parametros!$E$70*Parametros!$E$66)+(Parametros!$E$74*Parametros!$E$66))/1000000*Calendario!$J$11</x:f>
        <x:v>120.39231071715001</x:v>
      </x:c>
      <x:c r="G1119" s="15" t="str">
        <x:v>Módulo: técnico + enfermería + datos/administración</x:v>
      </x:c>
    </x:row>
    <x:row r="1120">
      <x:c r="A1120" s="15" t="str">
        <x:v>Alto</x:v>
      </x:c>
      <x:c r="B1120" s="15" t="n">
        <x:v>2035</x:v>
      </x:c>
      <x:c r="C1120" s="15" t="str">
        <x:v>M6</x:v>
      </x:c>
      <x:c r="D1120" s="15" t="str">
        <x:v>Programas comunitarios de prevención</x:v>
      </x:c>
      <x:c r="E1120" s="15" t="str">
        <x:v>Recurrente</x:v>
      </x:c>
      <x:c r="F1120" s="35" t="n">
        <x:f>Calendario!$J$5*Parametros!$E$39*Calendario!$J$11</x:f>
        <x:v>423.2</x:v>
      </x:c>
      <x:c r="G1120" s="15" t="str">
        <x:v>€/residente</x:v>
      </x:c>
    </x:row>
    <x:row r="1121">
      <x:c r="A1121" s="15" t="str">
        <x:v>Alto</x:v>
      </x:c>
      <x:c r="B1121" s="15" t="n">
        <x:v>2035</x:v>
      </x:c>
      <x:c r="C1121" s="15" t="str">
        <x:v>M6</x:v>
      </x:c>
      <x:c r="D1121" s="15" t="str">
        <x:v>Vacunación y captación activa</x:v>
      </x:c>
      <x:c r="E1121" s="15" t="str">
        <x:v>Recurrente</x:v>
      </x:c>
      <x:c r="F1121" s="35" t="n">
        <x:f>Calendario!$J$5*Parametros!$E$40*Calendario!$J$11</x:f>
        <x:v>185.15</x:v>
      </x:c>
      <x:c r="G1121" s="15" t="str">
        <x:v>€/residente</x:v>
      </x:c>
    </x:row>
    <x:row r="1122">
      <x:c r="A1122" s="15" t="str">
        <x:v>Alto</x:v>
      </x:c>
      <x:c r="B1122" s="15" t="n">
        <x:v>2035</x:v>
      </x:c>
      <x:c r="C1122" s="15" t="str">
        <x:v>M6</x:v>
      </x:c>
      <x:c r="D1122" s="15" t="str">
        <x:v>Escuela, comunidad y clima</x:v>
      </x:c>
      <x:c r="E1122" s="15" t="str">
        <x:v>Recurrente</x:v>
      </x:c>
      <x:c r="F1122" s="35" t="n">
        <x:f>Parametros!$E$64*Parametros!$E$41/1000000*Calendario!$J$11</x:f>
        <x:v>104.208</x:v>
      </x:c>
      <x:c r="G1122" s="15" t="str">
        <x:v>€/centro AP</x:v>
      </x:c>
    </x:row>
    <x:row r="1123">
      <x:c r="A1123" s="15" t="str">
        <x:v>Alto</x:v>
      </x:c>
      <x:c r="B1123" s="15" t="n">
        <x:v>2035</x:v>
      </x:c>
      <x:c r="C1123" s="15" t="str">
        <x:v>M6</x:v>
      </x:c>
      <x:c r="D1123" s="15" t="str">
        <x:v>Evaluación y cribados</x:v>
      </x:c>
      <x:c r="E1123" s="15" t="str">
        <x:v>Recurrente</x:v>
      </x:c>
      <x:c r="F1123" s="35" t="n">
        <x:f>Parametros!$E$42*Calendario!$J$11</x:f>
        <x:v>100</x:v>
      </x:c>
      <x:c r="G1123" s="15" t="str">
        <x:v>No duplica ampliación de mama ya aprobada</x:v>
      </x:c>
    </x:row>
    <x:row r="1124">
      <x:c r="A1124" s="15" t="str">
        <x:v>Alto</x:v>
      </x:c>
      <x:c r="B1124" s="15" t="n">
        <x:v>2035</x:v>
      </x:c>
      <x:c r="C1124" s="15" t="str">
        <x:v>M6</x:v>
      </x:c>
      <x:c r="D1124" s="15" t="str">
        <x:v>Descuento programas solapados</x:v>
      </x:c>
      <x:c r="E1124" s="15" t="str">
        <x:v>Deducción</x:v>
      </x:c>
      <x:c r="F1124" s="35" t="n">
        <x:f>-Parametros!$E$43*Calendario!$J$11</x:f>
        <x:v>-35</x:v>
      </x:c>
      <x:c r="G1124" s="15" t="str">
        <x:v>Programas ya financiados</x:v>
      </x:c>
    </x:row>
    <x:row r="1125">
      <x:c r="A1125" s="15" t="str">
        <x:v>Alto</x:v>
      </x:c>
      <x:c r="B1125" s="15" t="n">
        <x:v>2035</x:v>
      </x:c>
      <x:c r="C1125" s="15" t="str">
        <x:v>M7</x:v>
      </x:c>
      <x:c r="D1125" s="15" t="str">
        <x:v>Cobertura bucodental adicional</x:v>
      </x:c>
      <x:c r="E1125" s="15" t="str">
        <x:v>Recurrente</x:v>
      </x:c>
      <x:c r="F1125" s="35" t="n">
        <x:f>((Calendario!$J$5*1000000)*0.135*MAX(0,Parametros!$E$44-0.304)+(Calendario!$J$5*1000000)*0.22*MAX(0,Parametros!$E$45-0.03)+350000*MAX(0,Parametros!$E$46-0.25)+1000000*MAX(0,Parametros!$E$47-0.20))*Parametros!$E$48/1000000*Calendario!$J$12</x:f>
        <x:v>738.75858</x:v>
      </x:c>
      <x:c r="G1125" s="15" t="str">
        <x:v>Solo cobertura sobre la línea base 2026; no suma otra vez los 60,058 M€</x:v>
      </x:c>
    </x:row>
    <x:row r="1126">
      <x:c r="A1126" s="15" t="str">
        <x:v>Alto</x:v>
      </x:c>
      <x:c r="B1126" s="15" t="n">
        <x:v>2035</x:v>
      </x:c>
      <x:c r="C1126" s="15" t="str">
        <x:v>M7</x:v>
      </x:c>
      <x:c r="D1126" s="15" t="str">
        <x:v>Unidades móviles - operación</x:v>
      </x:c>
      <x:c r="E1126" s="15" t="str">
        <x:v>Recurrente</x:v>
      </x:c>
      <x:c r="F1126" s="35" t="n">
        <x:f>Parametros!$E$49*300000/1000000*Calendario!$J$12</x:f>
        <x:v>45</x:v>
      </x:c>
      <x:c r="G1126" s="15" t="str">
        <x:v>300.000 €/unidad/año</x:v>
      </x:c>
    </x:row>
    <x:row r="1127">
      <x:c r="A1127" s="15" t="str">
        <x:v>Alto</x:v>
      </x:c>
      <x:c r="B1127" s="15" t="n">
        <x:v>2035</x:v>
      </x:c>
      <x:c r="C1127" s="15" t="str">
        <x:v>M7</x:v>
      </x:c>
      <x:c r="D1127" s="15" t="str">
        <x:v>Unidades móviles - inversión</x:v>
      </x:c>
      <x:c r="E1127" s="15" t="str">
        <x:v>Temporal</x:v>
      </x:c>
      <x:c r="F1127" s="35" t="n">
        <x:f>0</x:f>
        <x:v>0</x:v>
      </x:c>
      <x:c r="G1127" s="15" t="str">
        <x:v>250.000 €/unidad; 2027–2030</x:v>
      </x:c>
    </x:row>
    <x:row r="1128">
      <x:c r="A1128" s="15" t="str">
        <x:v>Alto</x:v>
      </x:c>
      <x:c r="B1128" s="15" t="n">
        <x:v>2035</x:v>
      </x:c>
      <x:c r="C1128" s="15" t="str">
        <x:v>M7</x:v>
      </x:c>
      <x:c r="D1128" s="15" t="str">
        <x:v>Transporte sanitario y ayudas</x:v>
      </x:c>
      <x:c r="E1128" s="15" t="str">
        <x:v>Recurrente</x:v>
      </x:c>
      <x:c r="F1128" s="35" t="n">
        <x:f>Parametros!$E$50*250/1000000*Calendario!$J$12</x:f>
        <x:v>45</x:v>
      </x:c>
      <x:c r="G1128" s="15" t="str">
        <x:v>250 €/ayuda</x:v>
      </x:c>
    </x:row>
    <x:row r="1129">
      <x:c r="A1129" s="15" t="str">
        <x:v>Alto</x:v>
      </x:c>
      <x:c r="B1129" s="15" t="n">
        <x:v>2035</x:v>
      </x:c>
      <x:c r="C1129" s="15" t="str">
        <x:v>M7</x:v>
      </x:c>
      <x:c r="D1129" s="15" t="str">
        <x:v>Redes territoriales compartidas</x:v>
      </x:c>
      <x:c r="E1129" s="15" t="str">
        <x:v>Recurrente</x:v>
      </x:c>
      <x:c r="F1129" s="35" t="n">
        <x:f>Parametros!$E$51*Calendario!$J$12</x:f>
        <x:v>144</x:v>
      </x:c>
      <x:c r="G1129" s="15" t="str">
        <x:v>18 territorios; editable</x:v>
      </x:c>
    </x:row>
    <x:row r="1130">
      <x:c r="A1130" s="15" t="str">
        <x:v>Alto</x:v>
      </x:c>
      <x:c r="B1130" s="15" t="n">
        <x:v>2035</x:v>
      </x:c>
      <x:c r="C1130" s="15" t="str">
        <x:v>M7</x:v>
      </x:c>
      <x:c r="D1130" s="15" t="str">
        <x:v>Fondo de cohesión ajustado</x:v>
      </x:c>
      <x:c r="E1130" s="15" t="str">
        <x:v>Recurrente</x:v>
      </x:c>
      <x:c r="F1130" s="35" t="n">
        <x:f>Parametros!$E$52*Calendario!$J$12</x:f>
        <x:v>250</x:v>
      </x:c>
      <x:c r="G1130" s="15" t="str">
        <x:v>Envejecimiento, dispersión e insularidad</x:v>
      </x:c>
    </x:row>
    <x:row r="1131">
      <x:c r="A1131" s="15" t="str">
        <x:v>Alto</x:v>
      </x:c>
      <x:c r="B1131" s="15" t="n">
        <x:v>2035</x:v>
      </x:c>
      <x:c r="C1131" s="15" t="str">
        <x:v>M7</x:v>
      </x:c>
      <x:c r="D1131" s="15" t="str">
        <x:v>Evaluación de ampliación óptica</x:v>
      </x:c>
      <x:c r="E1131" s="15" t="str">
        <x:v>Recurrente</x:v>
      </x:c>
      <x:c r="F1131" s="35" t="n">
        <x:f>Parametros!$E$53*Calendario!$J$12</x:f>
        <x:v>10</x:v>
      </x:c>
      <x:c r="G1131" s="15" t="str">
        <x:v>Plan Veo vigente queda en el escenario base</x:v>
      </x:c>
    </x:row>
    <x:row r="1132">
      <x:c r="A1132" s="15" t="str">
        <x:v>Alto</x:v>
      </x:c>
      <x:c r="B1132" s="15" t="n">
        <x:v>2035</x:v>
      </x:c>
      <x:c r="C1132" s="15" t="str">
        <x:v>M8</x:v>
      </x:c>
      <x:c r="D1132" s="15" t="str">
        <x:v>Interoperabilidad y acceso - inversión</x:v>
      </x:c>
      <x:c r="E1132" s="15" t="str">
        <x:v>Temporal</x:v>
      </x:c>
      <x:c r="F1132" s="35" t="n">
        <x:f>0</x:f>
        <x:v>0</x:v>
      </x:c>
      <x:c r="G1132" s="15" t="str">
        <x:v>Centros AP + hospitales + plataforma; 2027–2030</x:v>
      </x:c>
    </x:row>
    <x:row r="1133">
      <x:c r="A1133" s="15" t="str">
        <x:v>Alto</x:v>
      </x:c>
      <x:c r="B1133" s="15" t="n">
        <x:v>2035</x:v>
      </x:c>
      <x:c r="C1133" s="15" t="str">
        <x:v>M8</x:v>
      </x:c>
      <x:c r="D1133" s="15" t="str">
        <x:v>Operación, seguridad y mantenimiento</x:v>
      </x:c>
      <x:c r="E1133" s="15" t="str">
        <x:v>Recurrente</x:v>
      </x:c>
      <x:c r="F1133" s="35" t="n">
        <x:f>((Parametros!$E$64*Parametros!$E$54+Parametros!$E$65*Parametros!$E$55)/1000000+Parametros!$E$56)*Parametros!$E$57</x:f>
        <x:v>252.5775</x:v>
      </x:c>
      <x:c r="G1133" s="15" t="str">
        <x:v>Porcentaje anual de inversión</x:v>
      </x:c>
    </x:row>
    <x:row r="1134">
      <x:c r="A1134" s="15" t="str">
        <x:v>Alto</x:v>
      </x:c>
      <x:c r="B1134" s="15" t="n">
        <x:v>2035</x:v>
      </x:c>
      <x:c r="C1134" s="15" t="str">
        <x:v>M8</x:v>
      </x:c>
      <x:c r="D1134" s="15" t="str">
        <x:v>Canal no digital</x:v>
      </x:c>
      <x:c r="E1134" s="15" t="str">
        <x:v>Recurrente</x:v>
      </x:c>
      <x:c r="F1134" s="35" t="n">
        <x:f>Parametros!$E$58*(Parametros!$E$74*Parametros!$E$66)/1000000*Calendario!$J$13</x:f>
        <x:v>21.570826799999995</x:v>
      </x:c>
      <x:c r="G1134" s="15" t="str">
        <x:v>FTE de apoyo presencial/telefónico</x:v>
      </x:c>
    </x:row>
    <x:row r="1135">
      <x:c r="A1135" s="15" t="str">
        <x:v>Alto</x:v>
      </x:c>
      <x:c r="B1135" s="15" t="n">
        <x:v>2035</x:v>
      </x:c>
      <x:c r="C1135" s="15" t="str">
        <x:v>M8</x:v>
      </x:c>
      <x:c r="D1135" s="15" t="str">
        <x:v>Registro IA, auditorías y cuadro público</x:v>
      </x:c>
      <x:c r="E1135" s="15" t="str">
        <x:v>Recurrente</x:v>
      </x:c>
      <x:c r="F1135" s="35" t="n">
        <x:f>Parametros!$E$59*Calendario!$J$13</x:f>
        <x:v>40</x:v>
      </x:c>
      <x:c r="G1135" s="15" t="str">
        <x:v>Gobernanza nacional y auditoría independiente</x:v>
      </x:c>
    </x:row>
    <x:row r="1136">
      <x:c r="A1136" s="15" t="str">
        <x:v>Alto</x:v>
      </x:c>
      <x:c r="B1136" s="15" t="n">
        <x:v>2036</x:v>
      </x:c>
      <x:c r="C1136" s="15" t="str">
        <x:v>M1</x:v>
      </x:c>
      <x:c r="D1136" s="15" t="str">
        <x:v>Personal multiprofesional</x:v>
      </x:c>
      <x:c r="E1136" s="15" t="str">
        <x:v>Recurrente</x:v>
      </x:c>
      <x:c r="F1136" s="35" t="n">
        <x:f>Calendario!$K$6*(Calendario!$K$5/52.1)*(((Parametros!$E$60/Parametros!$E$5)-Parametros!$E$61)*(Parametros!$E$67*Parametros!$E$66)+(Parametros!$E$61+Parametros!$E$62+((Parametros!$E$60/Parametros!$E$5)-Parametros!$E$61)-Parametros!$E$63)*(Parametros!$E$70*Parametros!$E$66)+(((Parametros!$E$60/Parametros!$E$5)-Parametros!$E$61)*0.5)*(Parametros!$E$74*Parametros!$E$66)+(Calendario!$K$5*10*Parametros!$E$6)*((Parametros!$E$72*Parametros!$E$66)+0.5*(Parametros!$E$75*Parametros!$E$66)+0.5*(Parametros!$E$73*Parametros!$E$66)))/1000000</x:f>
        <x:v>679.4005218215887</x:v>
      </x:c>
      <x:c r="G1136" s="15" t="str">
        <x:v>SIAP 2024 + retribuciones 2026 + cupos editables</x:v>
      </x:c>
    </x:row>
    <x:row r="1137">
      <x:c r="A1137" s="15" t="str">
        <x:v>Alto</x:v>
      </x:c>
      <x:c r="B1137" s="15" t="n">
        <x:v>2036</x:v>
      </x:c>
      <x:c r="C1137" s="15" t="str">
        <x:v>M1</x:v>
      </x:c>
      <x:c r="D1137" s="15" t="str">
        <x:v>Diagnóstico y actividad</x:v>
      </x:c>
      <x:c r="E1137" s="15" t="str">
        <x:v>Recurrente</x:v>
      </x:c>
      <x:c r="F1137" s="35" t="n">
        <x:f>Calendario!$K$6*Calendario!$K$5*Parametros!$E$7</x:f>
        <x:v>424.8</x:v>
      </x:c>
      <x:c r="G1137" s="15" t="str">
        <x:v>Hipótesis por residente</x:v>
      </x:c>
    </x:row>
    <x:row r="1138">
      <x:c r="A1138" s="15" t="str">
        <x:v>Alto</x:v>
      </x:c>
      <x:c r="B1138" s="15" t="n">
        <x:v>2036</x:v>
      </x:c>
      <x:c r="C1138" s="15" t="str">
        <x:v>M1</x:v>
      </x:c>
      <x:c r="D1138" s="15" t="str">
        <x:v>Espacios y equipos</x:v>
      </x:c>
      <x:c r="E1138" s="15" t="str">
        <x:v>Temporal</x:v>
      </x:c>
      <x:c r="F1138" s="35" t="n">
        <x:f>0</x:f>
        <x:v>0</x:v>
      </x:c>
      <x:c r="G1138" s="15" t="str">
        <x:v>30.000 € por FTE incremental; 2027–2030</x:v>
      </x:c>
    </x:row>
    <x:row r="1139">
      <x:c r="A1139" s="15" t="str">
        <x:v>Alto</x:v>
      </x:c>
      <x:c r="B1139" s="15" t="n">
        <x:v>2036</x:v>
      </x:c>
      <x:c r="C1139" s="15" t="str">
        <x:v>M1</x:v>
      </x:c>
      <x:c r="D1139" s="15" t="str">
        <x:v>Mantenimiento</x:v>
      </x:c>
      <x:c r="E1139" s="15" t="str">
        <x:v>Recurrente</x:v>
      </x:c>
      <x:c r="F1139" s="35" t="n">
        <x:f>((((Parametros!$E$60/Parametros!$E$5)-Parametros!$E$61)+(Parametros!$E$61+Parametros!$E$62+((Parametros!$E$60/Parametros!$E$5)-Parametros!$E$61)-Parametros!$E$63)+(((Parametros!$E$60/Parametros!$E$5)-Parametros!$E$61)*0.5)+2*(Calendario!$K$5*10*Parametros!$E$6))*30000/1000000)*0.1</x:f>
        <x:v>37.68368125000002</x:v>
      </x:c>
      <x:c r="G1139" s="15" t="str">
        <x:v>10% de inversión acumulada</x:v>
      </x:c>
    </x:row>
    <x:row r="1140">
      <x:c r="A1140" s="15" t="str">
        <x:v>Alto</x:v>
      </x:c>
      <x:c r="B1140" s="15" t="n">
        <x:v>2036</x:v>
      </x:c>
      <x:c r="C1140" s="15" t="str">
        <x:v>M1</x:v>
      </x:c>
      <x:c r="D1140" s="15" t="str">
        <x:v>Descuento programas existentes</x:v>
      </x:c>
      <x:c r="E1140" s="15" t="str">
        <x:v>Deducción</x:v>
      </x:c>
      <x:c r="F1140" s="35" t="n">
        <x:f>-Parametros!$E$8*Calendario!$K$6</x:f>
        <x:v>-90</x:v>
      </x:c>
      <x:c r="G1140" s="15" t="str">
        <x:v>No duplicar Plan AP 2025–2027 / transferencias 2026</x:v>
      </x:c>
    </x:row>
    <x:row r="1141">
      <x:c r="A1141" s="15" t="str">
        <x:v>Alto</x:v>
      </x:c>
      <x:c r="B1141" s="15" t="n">
        <x:v>2036</x:v>
      </x:c>
      <x:c r="C1141" s="15" t="str">
        <x:v>M2</x:v>
      </x:c>
      <x:c r="D1141" s="15" t="str">
        <x:v>Absorción backlog 2025</x:v>
      </x:c>
      <x:c r="E1141" s="15" t="str">
        <x:v>Temporal</x:v>
      </x:c>
      <x:c r="F1141" s="35" t="n">
        <x:f>M2_Backlog!$J$12*Calendario!$K$14</x:f>
        <x:v>0</x:v>
      </x:c>
      <x:c r="G1141" s="15" t="str">
        <x:v>SISLE dic-2025; reparto 2027–2030</x:v>
      </x:c>
    </x:row>
    <x:row r="1142">
      <x:c r="A1142" s="15" t="str">
        <x:v>Alto</x:v>
      </x:c>
      <x:c r="B1142" s="15" t="n">
        <x:v>2036</x:v>
      </x:c>
      <x:c r="C1142" s="15" t="str">
        <x:v>M2</x:v>
      </x:c>
      <x:c r="D1142" s="15" t="str">
        <x:v>Reserva estructural</x:v>
      </x:c>
      <x:c r="E1142" s="15" t="str">
        <x:v>Recurrente</x:v>
      </x:c>
      <x:c r="F1142" s="35" t="n">
        <x:f>M2_Backlog!$J$12*Parametros!$E$10*Calendario!$K$7</x:f>
        <x:v>637.2860841523127</x:v>
      </x:c>
      <x:c r="G1142" s="15" t="str">
        <x:v>Hipótesis de capacidad de reserva; validar con entradas/salidas</x:v>
      </x:c>
    </x:row>
    <x:row r="1143">
      <x:c r="A1143" s="15" t="str">
        <x:v>Alto</x:v>
      </x:c>
      <x:c r="B1143" s="15" t="n">
        <x:v>2036</x:v>
      </x:c>
      <x:c r="C1143" s="15" t="str">
        <x:v>M2</x:v>
      </x:c>
      <x:c r="D1143" s="15" t="str">
        <x:v>Coordinación y transparencia</x:v>
      </x:c>
      <x:c r="E1143" s="15" t="str">
        <x:v>Recurrente</x:v>
      </x:c>
      <x:c r="F1143" s="35" t="n">
        <x:f>Parametros!$E$11*Calendario!$K$7</x:f>
        <x:v>72</x:v>
      </x:c>
      <x:c r="G1143" s="15" t="str">
        <x:v>18 servicios de salud + nodo nacional</x:v>
      </x:c>
    </x:row>
    <x:row r="1144">
      <x:c r="A1144" s="15" t="str">
        <x:v>Alto</x:v>
      </x:c>
      <x:c r="B1144" s="15" t="n">
        <x:v>2036</x:v>
      </x:c>
      <x:c r="C1144" s="15" t="str">
        <x:v>M2</x:v>
      </x:c>
      <x:c r="D1144" s="15" t="str">
        <x:v>Alternativa pública y desplazamientos</x:v>
      </x:c>
      <x:c r="E1144" s="15" t="str">
        <x:v>Recurrente</x:v>
      </x:c>
      <x:c r="F1144" s="35" t="n">
        <x:f>Parametros!$E$12*Calendario!$K$7</x:f>
        <x:v>20</x:v>
      </x:c>
      <x:c r="G1144" s="15" t="str">
        <x:v>Bolsa operativa anual</x:v>
      </x:c>
    </x:row>
    <x:row r="1145">
      <x:c r="A1145" s="15" t="str">
        <x:v>Alto</x:v>
      </x:c>
      <x:c r="B1145" s="15" t="n">
        <x:v>2036</x:v>
      </x:c>
      <x:c r="C1145" s="15" t="str">
        <x:v>M3</x:v>
      </x:c>
      <x:c r="D1145" s="15" t="str">
        <x:v>Plazas FSE adicionales activas</x:v>
      </x:c>
      <x:c r="E1145" s="15" t="str">
        <x:v>Recurrente</x:v>
      </x:c>
      <x:c r="F1145" s="35" t="n">
        <x:f>((M3_Personal!$F$154+M3_Personal!$F$164+M3_Personal!$F$174+M3_Personal!$F$184)*56000+(M3_Personal!$F$194+M3_Personal!$F$204+M3_Personal!$F$214)*41000)/1000000</x:f>
        <x:v>208.05</x:v>
      </x:c>
      <x:c r="G1145" s="15" t="str">
        <x:v>Residente cargado + tutor; solo plazas sobre escenario base</x:v>
      </x:c>
    </x:row>
    <x:row r="1146">
      <x:c r="A1146" s="15" t="str">
        <x:v>Alto</x:v>
      </x:c>
      <x:c r="B1146" s="15" t="n">
        <x:v>2036</x:v>
      </x:c>
      <x:c r="C1146" s="15" t="str">
        <x:v>M3</x:v>
      </x:c>
      <x:c r="D1146" s="15" t="str">
        <x:v>Incentivos difícil cobertura</x:v>
      </x:c>
      <x:c r="E1146" s="15" t="str">
        <x:v>Recurrente</x:v>
      </x:c>
      <x:c r="F1146" s="35" t="n">
        <x:f>Parametros!$E$20*Parametros!$E$21/1000000*Calendario!$K$8</x:f>
        <x:v>180</x:v>
      </x:c>
      <x:c r="G1146" s="15" t="str">
        <x:v>Puestos e incentivo editables</x:v>
      </x:c>
    </x:row>
    <x:row r="1147">
      <x:c r="A1147" s="15" t="str">
        <x:v>Alto</x:v>
      </x:c>
      <x:c r="B1147" s="15" t="n">
        <x:v>2036</x:v>
      </x:c>
      <x:c r="C1147" s="15" t="str">
        <x:v>M3</x:v>
      </x:c>
      <x:c r="D1147" s="15" t="str">
        <x:v>Homologación y evaluación</x:v>
      </x:c>
      <x:c r="E1147" s="15" t="str">
        <x:v>Recurrente</x:v>
      </x:c>
      <x:c r="F1147" s="35" t="n">
        <x:f>Parametros!$E$22*Calendario!$K$8</x:f>
        <x:v>30</x:v>
      </x:c>
      <x:c r="G1147" s="15" t="str">
        <x:v>Unidades de tramitación y evaluación</x:v>
      </x:c>
    </x:row>
    <x:row r="1148">
      <x:c r="A1148" s="15" t="str">
        <x:v>Alto</x:v>
      </x:c>
      <x:c r="B1148" s="15" t="n">
        <x:v>2036</x:v>
      </x:c>
      <x:c r="C1148" s="15" t="str">
        <x:v>M3</x:v>
      </x:c>
      <x:c r="D1148" s="15" t="str">
        <x:v>Planificación, REPS y transparencia</x:v>
      </x:c>
      <x:c r="E1148" s="15" t="str">
        <x:v>Recurrente</x:v>
      </x:c>
      <x:c r="F1148" s="35" t="n">
        <x:f>Parametros!$E$23*Calendario!$K$8</x:f>
        <x:v>15</x:v>
      </x:c>
      <x:c r="G1148" s="15" t="str">
        <x:v>Previsiones bienales y registro</x:v>
      </x:c>
    </x:row>
    <x:row r="1149">
      <x:c r="A1149" s="15" t="str">
        <x:v>Alto</x:v>
      </x:c>
      <x:c r="B1149" s="15" t="n">
        <x:v>2036</x:v>
      </x:c>
      <x:c r="C1149" s="15" t="str">
        <x:v>M4</x:v>
      </x:c>
      <x:c r="D1149" s="15" t="str">
        <x:v>Red comunitaria multidisciplinar</x:v>
      </x:c>
      <x:c r="E1149" s="15" t="str">
        <x:v>Recurrente</x:v>
      </x:c>
      <x:c r="F1149" s="35" t="n">
        <x:f>(Calendario!$K$9*(((Calendario!$K$5*10)*(Parametros!$E$24*(Parametros!$E$69*Parametros!$E$66)+Parametros!$E$25*(Parametros!$E$68*Parametros!$E$66)+Parametros!$E$26*(Parametros!$E$71*Parametros!$E$66)+Parametros!$E$27*(Parametros!$E$73*Parametros!$E$66))/1000000)+((Calendario!$K$5*4*Parametros!$E$28)*((Parametros!$E$69*Parametros!$E$66)+0.5*(Parametros!$E$68*Parametros!$E$66)+(Parametros!$E$71*Parametros!$E$66)+0.5*(Parametros!$E$73*Parametros!$E$66))/1000000)))</x:f>
        <x:v>298.63130724891005</x:v>
      </x:c>
      <x:c r="G1149" s="15" t="str">
        <x:v>Módulos por población; equipo completo</x:v>
      </x:c>
    </x:row>
    <x:row r="1150">
      <x:c r="A1150" s="15" t="str">
        <x:v>Alto</x:v>
      </x:c>
      <x:c r="B1150" s="15" t="n">
        <x:v>2036</x:v>
      </x:c>
      <x:c r="C1150" s="15" t="str">
        <x:v>M4</x:v>
      </x:c>
      <x:c r="D1150" s="15" t="str">
        <x:v>Espacios, grupos y equipamiento</x:v>
      </x:c>
      <x:c r="E1150" s="15" t="str">
        <x:v>Recurrente</x:v>
      </x:c>
      <x:c r="F1150" s="35" t="n">
        <x:f>(Calendario!$K$9*(((Calendario!$K$5*10)*(Parametros!$E$24*(Parametros!$E$69*Parametros!$E$66)+Parametros!$E$25*(Parametros!$E$68*Parametros!$E$66)+Parametros!$E$26*(Parametros!$E$71*Parametros!$E$66)+Parametros!$E$27*(Parametros!$E$73*Parametros!$E$66))/1000000)+((Calendario!$K$5*4*Parametros!$E$28)*((Parametros!$E$69*Parametros!$E$66)+0.5*(Parametros!$E$68*Parametros!$E$66)+(Parametros!$E$71*Parametros!$E$66)+0.5*(Parametros!$E$73*Parametros!$E$66))/1000000)))*Parametros!$E$30</x:f>
        <x:v>59.726261449782015</x:v>
      </x:c>
      <x:c r="G1150" s="15" t="str">
        <x:v>Porcentaje de personal</x:v>
      </x:c>
    </x:row>
    <x:row r="1151">
      <x:c r="A1151" s="15" t="str">
        <x:v>Alto</x:v>
      </x:c>
      <x:c r="B1151" s="15" t="n">
        <x:v>2036</x:v>
      </x:c>
      <x:c r="C1151" s="15" t="str">
        <x:v>M4</x:v>
      </x:c>
      <x:c r="D1151" s="15" t="str">
        <x:v>Crisis, infancia, adicciones y continuidad</x:v>
      </x:c>
      <x:c r="E1151" s="15" t="str">
        <x:v>Recurrente</x:v>
      </x:c>
      <x:c r="F1151" s="35" t="n">
        <x:f>Parametros!$E$29*Calendario!$K$9</x:f>
        <x:v>120</x:v>
      </x:c>
      <x:c r="G1151" s="15" t="str">
        <x:v>Bolsa programática anual</x:v>
      </x:c>
    </x:row>
    <x:row r="1152">
      <x:c r="A1152" s="15" t="str">
        <x:v>Alto</x:v>
      </x:c>
      <x:c r="B1152" s="15" t="n">
        <x:v>2036</x:v>
      </x:c>
      <x:c r="C1152" s="15" t="str">
        <x:v>M4</x:v>
      </x:c>
      <x:c r="D1152" s="15" t="str">
        <x:v>Descuento Plan Salud Mental vigente</x:v>
      </x:c>
      <x:c r="E1152" s="15" t="str">
        <x:v>Deducción</x:v>
      </x:c>
      <x:c r="F1152" s="35" t="n">
        <x:f>-39*Calendario!$K$9</x:f>
        <x:v>-39</x:v>
      </x:c>
      <x:c r="G1152" s="15" t="str">
        <x:v>Plan de Acción 2025–2027: 39 M€/año consolidados</x:v>
      </x:c>
    </x:row>
    <x:row r="1153">
      <x:c r="A1153" s="15" t="str">
        <x:v>Alto</x:v>
      </x:c>
      <x:c r="B1153" s="15" t="n">
        <x:v>2036</x:v>
      </x:c>
      <x:c r="C1153" s="15" t="str">
        <x:v>M5</x:v>
      </x:c>
      <x:c r="D1153" s="15" t="str">
        <x:v>Equipos de atención en casa</x:v>
      </x:c>
      <x:c r="E1153" s="15" t="str">
        <x:v>Recurrente</x:v>
      </x:c>
      <x:c r="F1153" s="35" t="n">
        <x:f>(Calendario!$K$5*10*Parametros!$E$31)*(0.5*(Parametros!$E$76*Parametros!$E$66)+1.5*(Parametros!$E$70*Parametros!$E$66)+0.5*(Parametros!$E$72*Parametros!$E$66)+0.5*(Parametros!$E$73*Parametros!$E$66)+0.5*(Parametros!$E$74*Parametros!$E$66))/1000000*Calendario!$K$10</x:f>
        <x:v>140.9391559152</x:v>
      </x:c>
      <x:c r="G1153" s="15" t="str">
        <x:v>Módulos por 100.000 habitantes</x:v>
      </x:c>
    </x:row>
    <x:row r="1154">
      <x:c r="A1154" s="15" t="str">
        <x:v>Alto</x:v>
      </x:c>
      <x:c r="B1154" s="15" t="n">
        <x:v>2036</x:v>
      </x:c>
      <x:c r="C1154" s="15" t="str">
        <x:v>M5</x:v>
      </x:c>
      <x:c r="D1154" s="15" t="str">
        <x:v>Telemonitorización con alternativa</x:v>
      </x:c>
      <x:c r="E1154" s="15" t="str">
        <x:v>Recurrente</x:v>
      </x:c>
      <x:c r="F1154" s="35" t="n">
        <x:f>Calendario!$K$5*1000000*Parametros!$E$32*Parametros!$E$33/1000000*Calendario!$K$10</x:f>
        <x:v>477.9</x:v>
      </x:c>
      <x:c r="G1154" s="15" t="str">
        <x:v>Población cubierta × coste anual</x:v>
      </x:c>
    </x:row>
    <x:row r="1155">
      <x:c r="A1155" s="15" t="str">
        <x:v>Alto</x:v>
      </x:c>
      <x:c r="B1155" s="15" t="n">
        <x:v>2036</x:v>
      </x:c>
      <x:c r="C1155" s="15" t="str">
        <x:v>M5</x:v>
      </x:c>
      <x:c r="D1155" s="15" t="str">
        <x:v>Plan único y coordinación</x:v>
      </x:c>
      <x:c r="E1155" s="15" t="str">
        <x:v>Recurrente</x:v>
      </x:c>
      <x:c r="F1155" s="35" t="n">
        <x:f>Parametros!$E$64*Parametros!$E$34/1000000*Calendario!$K$10</x:f>
        <x:v>104.208</x:v>
      </x:c>
      <x:c r="G1155" s="15" t="str">
        <x:v>13.026 centros y consultorios AP</x:v>
      </x:c>
    </x:row>
    <x:row r="1156">
      <x:c r="A1156" s="15" t="str">
        <x:v>Alto</x:v>
      </x:c>
      <x:c r="B1156" s="15" t="n">
        <x:v>2036</x:v>
      </x:c>
      <x:c r="C1156" s="15" t="str">
        <x:v>M5</x:v>
      </x:c>
      <x:c r="D1156" s="15" t="str">
        <x:v>Apoyo y respiro a cuidadores</x:v>
      </x:c>
      <x:c r="E1156" s="15" t="str">
        <x:v>Recurrente</x:v>
      </x:c>
      <x:c r="F1156" s="35" t="n">
        <x:f>Parametros!$E$35*Parametros!$E$36/1000000*Calendario!$K$10</x:f>
        <x:v>112.5</x:v>
      </x:c>
      <x:c r="G1156" s="15" t="str">
        <x:v>Episodios anuales</x:v>
      </x:c>
    </x:row>
    <x:row r="1157">
      <x:c r="A1157" s="15" t="str">
        <x:v>Alto</x:v>
      </x:c>
      <x:c r="B1157" s="15" t="n">
        <x:v>2036</x:v>
      </x:c>
      <x:c r="C1157" s="15" t="str">
        <x:v>M5</x:v>
      </x:c>
      <x:c r="D1157" s="15" t="str">
        <x:v>Completar equipos paliativos</x:v>
      </x:c>
      <x:c r="E1157" s="15" t="str">
        <x:v>Recurrente</x:v>
      </x:c>
      <x:c r="F1157" s="35" t="n">
        <x:f>Parametros!$E$37*0.5*((Parametros!$E$69*Parametros!$E$66)+(Parametros!$E$73*Parametros!$E$66))/1000000*Calendario!$K$10</x:f>
        <x:v>11.67880982</x:v>
      </x:c>
      <x:c r="G1157" s="15" t="str">
        <x:v>Brecha frente a equipos completos; hipótesis editable</x:v>
      </x:c>
    </x:row>
    <x:row r="1158">
      <x:c r="A1158" s="15" t="str">
        <x:v>Alto</x:v>
      </x:c>
      <x:c r="B1158" s="15" t="n">
        <x:v>2036</x:v>
      </x:c>
      <x:c r="C1158" s="15" t="str">
        <x:v>M6</x:v>
      </x:c>
      <x:c r="D1158" s="15" t="str">
        <x:v>Equipos territoriales de salud pública</x:v>
      </x:c>
      <x:c r="E1158" s="15" t="str">
        <x:v>Recurrente</x:v>
      </x:c>
      <x:c r="F1158" s="35" t="n">
        <x:f>(Calendario!$K$5*10*Parametros!$E$38)*((Parametros!$E$75*Parametros!$E$66)+(Parametros!$E$70*Parametros!$E$66)+(Parametros!$E$74*Parametros!$E$66))/1000000*Calendario!$K$11</x:f>
        <x:v>120.84748013385003</x:v>
      </x:c>
      <x:c r="G1158" s="15" t="str">
        <x:v>Módulo: técnico + enfermería + datos/administración</x:v>
      </x:c>
    </x:row>
    <x:row r="1159">
      <x:c r="A1159" s="15" t="str">
        <x:v>Alto</x:v>
      </x:c>
      <x:c r="B1159" s="15" t="n">
        <x:v>2036</x:v>
      </x:c>
      <x:c r="C1159" s="15" t="str">
        <x:v>M6</x:v>
      </x:c>
      <x:c r="D1159" s="15" t="str">
        <x:v>Programas comunitarios de prevención</x:v>
      </x:c>
      <x:c r="E1159" s="15" t="str">
        <x:v>Recurrente</x:v>
      </x:c>
      <x:c r="F1159" s="35" t="n">
        <x:f>Calendario!$K$5*Parametros!$E$39*Calendario!$K$11</x:f>
        <x:v>424.8</x:v>
      </x:c>
      <x:c r="G1159" s="15" t="str">
        <x:v>€/residente</x:v>
      </x:c>
    </x:row>
    <x:row r="1160">
      <x:c r="A1160" s="15" t="str">
        <x:v>Alto</x:v>
      </x:c>
      <x:c r="B1160" s="15" t="n">
        <x:v>2036</x:v>
      </x:c>
      <x:c r="C1160" s="15" t="str">
        <x:v>M6</x:v>
      </x:c>
      <x:c r="D1160" s="15" t="str">
        <x:v>Vacunación y captación activa</x:v>
      </x:c>
      <x:c r="E1160" s="15" t="str">
        <x:v>Recurrente</x:v>
      </x:c>
      <x:c r="F1160" s="35" t="n">
        <x:f>Calendario!$K$5*Parametros!$E$40*Calendario!$K$11</x:f>
        <x:v>185.85</x:v>
      </x:c>
      <x:c r="G1160" s="15" t="str">
        <x:v>€/residente</x:v>
      </x:c>
    </x:row>
    <x:row r="1161">
      <x:c r="A1161" s="15" t="str">
        <x:v>Alto</x:v>
      </x:c>
      <x:c r="B1161" s="15" t="n">
        <x:v>2036</x:v>
      </x:c>
      <x:c r="C1161" s="15" t="str">
        <x:v>M6</x:v>
      </x:c>
      <x:c r="D1161" s="15" t="str">
        <x:v>Escuela, comunidad y clima</x:v>
      </x:c>
      <x:c r="E1161" s="15" t="str">
        <x:v>Recurrente</x:v>
      </x:c>
      <x:c r="F1161" s="35" t="n">
        <x:f>Parametros!$E$64*Parametros!$E$41/1000000*Calendario!$K$11</x:f>
        <x:v>104.208</x:v>
      </x:c>
      <x:c r="G1161" s="15" t="str">
        <x:v>€/centro AP</x:v>
      </x:c>
    </x:row>
    <x:row r="1162">
      <x:c r="A1162" s="15" t="str">
        <x:v>Alto</x:v>
      </x:c>
      <x:c r="B1162" s="15" t="n">
        <x:v>2036</x:v>
      </x:c>
      <x:c r="C1162" s="15" t="str">
        <x:v>M6</x:v>
      </x:c>
      <x:c r="D1162" s="15" t="str">
        <x:v>Evaluación y cribados</x:v>
      </x:c>
      <x:c r="E1162" s="15" t="str">
        <x:v>Recurrente</x:v>
      </x:c>
      <x:c r="F1162" s="35" t="n">
        <x:f>Parametros!$E$42*Calendario!$K$11</x:f>
        <x:v>100</x:v>
      </x:c>
      <x:c r="G1162" s="15" t="str">
        <x:v>No duplica ampliación de mama ya aprobada</x:v>
      </x:c>
    </x:row>
    <x:row r="1163">
      <x:c r="A1163" s="15" t="str">
        <x:v>Alto</x:v>
      </x:c>
      <x:c r="B1163" s="15" t="n">
        <x:v>2036</x:v>
      </x:c>
      <x:c r="C1163" s="15" t="str">
        <x:v>M6</x:v>
      </x:c>
      <x:c r="D1163" s="15" t="str">
        <x:v>Descuento programas solapados</x:v>
      </x:c>
      <x:c r="E1163" s="15" t="str">
        <x:v>Deducción</x:v>
      </x:c>
      <x:c r="F1163" s="35" t="n">
        <x:f>-Parametros!$E$43*Calendario!$K$11</x:f>
        <x:v>-35</x:v>
      </x:c>
      <x:c r="G1163" s="15" t="str">
        <x:v>Programas ya financiados</x:v>
      </x:c>
    </x:row>
    <x:row r="1164">
      <x:c r="A1164" s="15" t="str">
        <x:v>Alto</x:v>
      </x:c>
      <x:c r="B1164" s="15" t="n">
        <x:v>2036</x:v>
      </x:c>
      <x:c r="C1164" s="15" t="str">
        <x:v>M7</x:v>
      </x:c>
      <x:c r="D1164" s="15" t="str">
        <x:v>Cobertura bucodental adicional</x:v>
      </x:c>
      <x:c r="E1164" s="15" t="str">
        <x:v>Recurrente</x:v>
      </x:c>
      <x:c r="F1164" s="35" t="n">
        <x:f>((Calendario!$K$5*1000000)*0.135*MAX(0,Parametros!$E$44-0.304)+(Calendario!$K$5*1000000)*0.22*MAX(0,Parametros!$E$45-0.03)+350000*MAX(0,Parametros!$E$46-0.25)+1000000*MAX(0,Parametros!$E$47-0.20))*Parametros!$E$48/1000000*Calendario!$K$12</x:f>
        <x:v>741.33262</x:v>
      </x:c>
      <x:c r="G1164" s="15" t="str">
        <x:v>Solo cobertura sobre la línea base 2026; no suma otra vez los 60,058 M€</x:v>
      </x:c>
    </x:row>
    <x:row r="1165">
      <x:c r="A1165" s="15" t="str">
        <x:v>Alto</x:v>
      </x:c>
      <x:c r="B1165" s="15" t="n">
        <x:v>2036</x:v>
      </x:c>
      <x:c r="C1165" s="15" t="str">
        <x:v>M7</x:v>
      </x:c>
      <x:c r="D1165" s="15" t="str">
        <x:v>Unidades móviles - operación</x:v>
      </x:c>
      <x:c r="E1165" s="15" t="str">
        <x:v>Recurrente</x:v>
      </x:c>
      <x:c r="F1165" s="35" t="n">
        <x:f>Parametros!$E$49*300000/1000000*Calendario!$K$12</x:f>
        <x:v>45</x:v>
      </x:c>
      <x:c r="G1165" s="15" t="str">
        <x:v>300.000 €/unidad/año</x:v>
      </x:c>
    </x:row>
    <x:row r="1166">
      <x:c r="A1166" s="15" t="str">
        <x:v>Alto</x:v>
      </x:c>
      <x:c r="B1166" s="15" t="n">
        <x:v>2036</x:v>
      </x:c>
      <x:c r="C1166" s="15" t="str">
        <x:v>M7</x:v>
      </x:c>
      <x:c r="D1166" s="15" t="str">
        <x:v>Unidades móviles - inversión</x:v>
      </x:c>
      <x:c r="E1166" s="15" t="str">
        <x:v>Temporal</x:v>
      </x:c>
      <x:c r="F1166" s="35" t="n">
        <x:f>0</x:f>
        <x:v>0</x:v>
      </x:c>
      <x:c r="G1166" s="15" t="str">
        <x:v>250.000 €/unidad; 2027–2030</x:v>
      </x:c>
    </x:row>
    <x:row r="1167">
      <x:c r="A1167" s="15" t="str">
        <x:v>Alto</x:v>
      </x:c>
      <x:c r="B1167" s="15" t="n">
        <x:v>2036</x:v>
      </x:c>
      <x:c r="C1167" s="15" t="str">
        <x:v>M7</x:v>
      </x:c>
      <x:c r="D1167" s="15" t="str">
        <x:v>Transporte sanitario y ayudas</x:v>
      </x:c>
      <x:c r="E1167" s="15" t="str">
        <x:v>Recurrente</x:v>
      </x:c>
      <x:c r="F1167" s="35" t="n">
        <x:f>Parametros!$E$50*250/1000000*Calendario!$K$12</x:f>
        <x:v>45</x:v>
      </x:c>
      <x:c r="G1167" s="15" t="str">
        <x:v>250 €/ayuda</x:v>
      </x:c>
    </x:row>
    <x:row r="1168">
      <x:c r="A1168" s="15" t="str">
        <x:v>Alto</x:v>
      </x:c>
      <x:c r="B1168" s="15" t="n">
        <x:v>2036</x:v>
      </x:c>
      <x:c r="C1168" s="15" t="str">
        <x:v>M7</x:v>
      </x:c>
      <x:c r="D1168" s="15" t="str">
        <x:v>Redes territoriales compartidas</x:v>
      </x:c>
      <x:c r="E1168" s="15" t="str">
        <x:v>Recurrente</x:v>
      </x:c>
      <x:c r="F1168" s="35" t="n">
        <x:f>Parametros!$E$51*Calendario!$K$12</x:f>
        <x:v>144</x:v>
      </x:c>
      <x:c r="G1168" s="15" t="str">
        <x:v>18 territorios; editable</x:v>
      </x:c>
    </x:row>
    <x:row r="1169">
      <x:c r="A1169" s="15" t="str">
        <x:v>Alto</x:v>
      </x:c>
      <x:c r="B1169" s="15" t="n">
        <x:v>2036</x:v>
      </x:c>
      <x:c r="C1169" s="15" t="str">
        <x:v>M7</x:v>
      </x:c>
      <x:c r="D1169" s="15" t="str">
        <x:v>Fondo de cohesión ajustado</x:v>
      </x:c>
      <x:c r="E1169" s="15" t="str">
        <x:v>Recurrente</x:v>
      </x:c>
      <x:c r="F1169" s="35" t="n">
        <x:f>Parametros!$E$52*Calendario!$K$12</x:f>
        <x:v>250</x:v>
      </x:c>
      <x:c r="G1169" s="15" t="str">
        <x:v>Envejecimiento, dispersión e insularidad</x:v>
      </x:c>
    </x:row>
    <x:row r="1170">
      <x:c r="A1170" s="15" t="str">
        <x:v>Alto</x:v>
      </x:c>
      <x:c r="B1170" s="15" t="n">
        <x:v>2036</x:v>
      </x:c>
      <x:c r="C1170" s="15" t="str">
        <x:v>M7</x:v>
      </x:c>
      <x:c r="D1170" s="15" t="str">
        <x:v>Evaluación de ampliación óptica</x:v>
      </x:c>
      <x:c r="E1170" s="15" t="str">
        <x:v>Recurrente</x:v>
      </x:c>
      <x:c r="F1170" s="35" t="n">
        <x:f>Parametros!$E$53*Calendario!$K$12</x:f>
        <x:v>10</x:v>
      </x:c>
      <x:c r="G1170" s="15" t="str">
        <x:v>Plan Veo vigente queda en el escenario base</x:v>
      </x:c>
    </x:row>
    <x:row r="1171">
      <x:c r="A1171" s="15" t="str">
        <x:v>Alto</x:v>
      </x:c>
      <x:c r="B1171" s="15" t="n">
        <x:v>2036</x:v>
      </x:c>
      <x:c r="C1171" s="15" t="str">
        <x:v>M8</x:v>
      </x:c>
      <x:c r="D1171" s="15" t="str">
        <x:v>Interoperabilidad y acceso - inversión</x:v>
      </x:c>
      <x:c r="E1171" s="15" t="str">
        <x:v>Temporal</x:v>
      </x:c>
      <x:c r="F1171" s="35" t="n">
        <x:f>0</x:f>
        <x:v>0</x:v>
      </x:c>
      <x:c r="G1171" s="15" t="str">
        <x:v>Centros AP + hospitales + plataforma; 2027–2030</x:v>
      </x:c>
    </x:row>
    <x:row r="1172">
      <x:c r="A1172" s="15" t="str">
        <x:v>Alto</x:v>
      </x:c>
      <x:c r="B1172" s="15" t="n">
        <x:v>2036</x:v>
      </x:c>
      <x:c r="C1172" s="15" t="str">
        <x:v>M8</x:v>
      </x:c>
      <x:c r="D1172" s="15" t="str">
        <x:v>Operación, seguridad y mantenimiento</x:v>
      </x:c>
      <x:c r="E1172" s="15" t="str">
        <x:v>Recurrente</x:v>
      </x:c>
      <x:c r="F1172" s="35" t="n">
        <x:f>((Parametros!$E$64*Parametros!$E$54+Parametros!$E$65*Parametros!$E$55)/1000000+Parametros!$E$56)*Parametros!$E$57</x:f>
        <x:v>252.5775</x:v>
      </x:c>
      <x:c r="G1172" s="15" t="str">
        <x:v>Porcentaje anual de inversión</x:v>
      </x:c>
    </x:row>
    <x:row r="1173">
      <x:c r="A1173" s="15" t="str">
        <x:v>Alto</x:v>
      </x:c>
      <x:c r="B1173" s="15" t="n">
        <x:v>2036</x:v>
      </x:c>
      <x:c r="C1173" s="15" t="str">
        <x:v>M8</x:v>
      </x:c>
      <x:c r="D1173" s="15" t="str">
        <x:v>Canal no digital</x:v>
      </x:c>
      <x:c r="E1173" s="15" t="str">
        <x:v>Recurrente</x:v>
      </x:c>
      <x:c r="F1173" s="35" t="n">
        <x:f>Parametros!$E$58*(Parametros!$E$74*Parametros!$E$66)/1000000*Calendario!$K$13</x:f>
        <x:v>21.570826799999995</x:v>
      </x:c>
      <x:c r="G1173" s="15" t="str">
        <x:v>FTE de apoyo presencial/telefónico</x:v>
      </x:c>
    </x:row>
    <x:row r="1174">
      <x:c r="A1174" s="15" t="str">
        <x:v>Alto</x:v>
      </x:c>
      <x:c r="B1174" s="15" t="n">
        <x:v>2036</x:v>
      </x:c>
      <x:c r="C1174" s="15" t="str">
        <x:v>M8</x:v>
      </x:c>
      <x:c r="D1174" s="15" t="str">
        <x:v>Registro IA, auditorías y cuadro público</x:v>
      </x:c>
      <x:c r="E1174" s="15" t="str">
        <x:v>Recurrente</x:v>
      </x:c>
      <x:c r="F1174" s="35" t="n">
        <x:f>Parametros!$E$59*Calendario!$K$13</x:f>
        <x:v>40</x:v>
      </x:c>
      <x:c r="G1174" s="15" t="str">
        <x:v>Gobernanza nacional y auditoría independiente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</x:cols>
  <x:sheetData>
    <x:row r="1" ht="32" customHeight="1">
      <x:c r="A1" s="55" t="str">
        <x:v>Serie presupuestaria incremental 2027–2036</x:v>
      </x:c>
      <x:c r="B1" s="56"/>
      <x:c r="C1" s="56"/>
      <x:c r="D1" s="56"/>
      <x:c r="E1" s="56"/>
      <x:c r="F1" s="56"/>
      <x:c r="G1" s="56"/>
      <x:c r="H1" s="56"/>
      <x:c r="I1" s="56"/>
      <x:c r="J1" s="56"/>
      <x:c r="K1" s="56"/>
      <x:c r="L1" s="56"/>
    </x:row>
    <x:row r="2" ht="30" customHeight="1">
      <x:c r="A2" s="57" t="str">
        <x:v>Escenario base frente a CONVOCA. Los importes son gasto incremental anual devengado, no stock de personal ni inversión comprometida total.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</x:row>
    <x:row r="3">
      <x:c r="A3" s="56"/>
      <x:c r="B3" s="56"/>
      <x:c r="C3" s="56"/>
      <x:c r="D3" s="56"/>
      <x:c r="E3" s="56"/>
      <x:c r="F3" s="56"/>
      <x:c r="G3" s="56"/>
      <x:c r="H3" s="56"/>
      <x:c r="I3" s="56"/>
      <x:c r="J3" s="56"/>
      <x:c r="K3" s="56"/>
      <x:c r="L3" s="56"/>
    </x:row>
    <x:row r="4">
      <x:c r="A4" s="58" t="str">
        <x:v>Escenario</x:v>
      </x:c>
      <x:c r="B4" s="58" t="str">
        <x:v>Año</x:v>
      </x:c>
      <x:c r="C4" s="58" t="str">
        <x:v>Población M</x:v>
      </x:c>
      <x:c r="D4" s="58" t="str">
        <x:v>M1</x:v>
      </x:c>
      <x:c r="E4" s="58" t="str">
        <x:v>M2</x:v>
      </x:c>
      <x:c r="F4" s="58" t="str">
        <x:v>M3</x:v>
      </x:c>
      <x:c r="G4" s="58" t="str">
        <x:v>M4</x:v>
      </x:c>
      <x:c r="H4" s="58" t="str">
        <x:v>M5</x:v>
      </x:c>
      <x:c r="I4" s="58" t="str">
        <x:v>M6</x:v>
      </x:c>
      <x:c r="J4" s="58" t="str">
        <x:v>M7</x:v>
      </x:c>
      <x:c r="K4" s="58" t="str">
        <x:v>M8</x:v>
      </x:c>
      <x:c r="L4" s="58" t="str">
        <x:v>TOTAL M€</x:v>
      </x:c>
    </x:row>
    <x:row r="5">
      <x:c r="A5" s="26" t="str">
        <x:v>Bajo</x:v>
      </x:c>
      <x:c r="B5" s="26" t="n">
        <x:v>2027</x:v>
      </x:c>
      <x:c r="C5" s="26" t="n">
        <x:v>50.1</x:v>
      </x:c>
      <x:c r="D5" s="36" t="n">
        <x:f>Calculo!$F$5+Calculo!$F$6+Calculo!$F$7+Calculo!$F$8+Calculo!$F$9</x:f>
        <x:v>109.37916624988938</x:v>
      </x:c>
      <x:c r="E5" s="36" t="n">
        <x:f>Calculo!$F$10+Calculo!$F$11+Calculo!$F$12+Calculo!$F$13</x:f>
        <x:v>176.31673006089875</x:v>
      </x:c>
      <x:c r="F5" s="36" t="n">
        <x:f>Calculo!$F$14+Calculo!$F$15+Calculo!$F$16+Calculo!$F$17</x:f>
        <x:v>14.25</x:v>
      </x:c>
      <x:c r="G5" s="36" t="n">
        <x:f>Calculo!$F$18+Calculo!$F$19+Calculo!$F$20+Calculo!$F$21</x:f>
        <x:v>13.6091339383142</x:v>
      </x:c>
      <x:c r="H5" s="36" t="n">
        <x:f>Calculo!$F$22+Calculo!$F$23+Calculo!$F$24+Calculo!$F$25+Calculo!$F$26</x:f>
        <x:v>18.033776979760002</x:v>
      </x:c>
      <x:c r="I5" s="36" t="n">
        <x:f>Calculo!$F$27+Calculo!$F$28+Calculo!$F$29+Calculo!$F$30+Calculo!$F$31+Calculo!$F$32</x:f>
        <x:v>61.297593888335</x:v>
      </x:c>
      <x:c r="J5" s="36" t="n">
        <x:f>Calculo!$F$33+Calculo!$F$34+Calculo!$F$35+Calculo!$F$36+Calculo!$F$37+Calculo!$F$38+Calculo!$F$39</x:f>
        <x:v>60.6418095</x:v>
      </x:c>
      <x:c r="K5" s="36" t="n">
        <x:f>Calculo!$F$40+Calculo!$F$41+Calculo!$F$42+Calculo!$F$43</x:f>
        <x:v>82.18281200999999</x:v>
      </x:c>
      <x:c r="L5" s="42" t="n">
        <x:f>SUM(D5:K5)</x:f>
        <x:v>535.7110226271974</x:v>
      </x:c>
    </x:row>
    <x:row r="6">
      <x:c r="A6" s="15" t="str">
        <x:v>Bajo</x:v>
      </x:c>
      <x:c r="B6" s="15" t="n">
        <x:v>2028</x:v>
      </x:c>
      <x:c r="C6" s="15" t="n">
        <x:v>50.6</x:v>
      </x:c>
      <x:c r="D6" s="35" t="n">
        <x:f>Calculo!$F$44+Calculo!$F$45+Calculo!$F$46+Calculo!$F$47+Calculo!$F$48</x:f>
        <x:v>199.13111228911743</x:v>
      </x:c>
      <x:c r="E6" s="35" t="n">
        <x:f>Calculo!$F$49+Calculo!$F$50+Calculo!$F$51+Calculo!$F$52</x:f>
        <x:v>230.88277276960227</x:v>
      </x:c>
      <x:c r="F6" s="35" t="n">
        <x:f>Calculo!$F$53+Calculo!$F$54+Calculo!$F$55+Calculo!$F$56</x:f>
        <x:v>37.1275</x:v>
      </x:c>
      <x:c r="G6" s="35" t="n">
        <x:f>Calculo!$F$57+Calculo!$F$58+Calculo!$F$59+Calculo!$F$60</x:f>
        <x:v>34.33493898596301</x:v>
      </x:c>
      <x:c r="H6" s="35" t="n">
        <x:f>Calculo!$F$61+Calculo!$F$62+Calculo!$F$63+Calculo!$F$64+Calculo!$F$65</x:f>
        <x:v>45.3753312864</x:v>
      </x:c>
      <x:c r="I6" s="35" t="n">
        <x:f>Calculo!$F$66+Calculo!$F$67+Calculo!$F$68+Calculo!$F$69+Calculo!$F$70+Calculo!$F$71</x:f>
        <x:v>123.62277248502002</x:v>
      </x:c>
      <x:c r="J6" s="35" t="n">
        <x:f>Calculo!$F$72+Calculo!$F$73+Calculo!$F$74+Calculo!$F$75+Calculo!$F$76+Calculo!$F$77+Calculo!$F$78</x:f>
        <x:v>118.06046400000001</x:v>
      </x:c>
      <x:c r="K6" s="35" t="n">
        <x:f>Calculo!$F$79+Calculo!$F$80+Calculo!$F$81+Calculo!$F$82</x:f>
        <x:v>87.55062402</x:v>
      </x:c>
      <x:c r="L6" s="43" t="n">
        <x:f>SUM(D6:K6)</x:f>
        <x:v>876.0855158361027</x:v>
      </x:c>
    </x:row>
    <x:row r="7">
      <x:c r="A7" s="15" t="str">
        <x:v>Bajo</x:v>
      </x:c>
      <x:c r="B7" s="15" t="n">
        <x:v>2029</x:v>
      </x:c>
      <x:c r="C7" s="15" t="n">
        <x:v>51</x:v>
      </x:c>
      <x:c r="D7" s="35" t="n">
        <x:f>Calculo!$F$83+Calculo!$F$84+Calculo!$F$85+Calculo!$F$86+Calculo!$F$87</x:f>
        <x:v>308.427624659177</x:v>
      </x:c>
      <x:c r="E7" s="35" t="n">
        <x:f>Calculo!$F$88+Calculo!$F$89+Calculo!$F$90+Calculo!$F$91</x:f>
        <x:v>263.0539339304752</x:v>
      </x:c>
      <x:c r="F7" s="35" t="n">
        <x:f>Calculo!$F$92+Calculo!$F$93+Calculo!$F$94+Calculo!$F$95</x:f>
        <x:v>68.6325</x:v>
      </x:c>
      <x:c r="G7" s="35" t="n">
        <x:f>Calculo!$F$96+Calculo!$F$97+Calculo!$F$98+Calculo!$F$99</x:f>
        <x:v>62.252320136589006</x:v>
      </x:c>
      <x:c r="H7" s="35" t="n">
        <x:f>Calculo!$F$100+Calculo!$F$101+Calculo!$F$102+Calculo!$F$103+Calculo!$F$104</x:f>
        <x:v>82.0944762408</x:v>
      </x:c>
      <x:c r="I7" s="35" t="n">
        <x:f>Calculo!$F$105+Calculo!$F$106+Calculo!$F$107+Calculo!$F$108+Calculo!$F$109+Calculo!$F$110</x:f>
        <x:v>186.66726037754998</x:v>
      </x:c>
      <x:c r="J7" s="35" t="n">
        <x:f>Calculo!$F$111+Calculo!$F$112+Calculo!$F$113+Calculo!$F$114+Calculo!$F$115+Calculo!$F$116+Calculo!$F$117</x:f>
        <x:v>194.9699</x:v>
      </x:c>
      <x:c r="K7" s="35" t="n">
        <x:f>Calculo!$F$118+Calculo!$F$119+Calculo!$F$120+Calculo!$F$121</x:f>
        <x:v>92.91843603</x:v>
      </x:c>
      <x:c r="L7" s="43" t="n">
        <x:f>SUM(D7:K7)</x:f>
        <x:v>1259.016451374591</x:v>
      </x:c>
    </x:row>
    <x:row r="8">
      <x:c r="A8" s="15" t="str">
        <x:v>Bajo</x:v>
      </x:c>
      <x:c r="B8" s="15" t="n">
        <x:v>2030</x:v>
      </x:c>
      <x:c r="C8" s="15" t="n">
        <x:v>51.4</x:v>
      </x:c>
      <x:c r="D8" s="35" t="n">
        <x:f>Calculo!$F$122+Calculo!$F$123+Calculo!$F$124+Calculo!$F$125+Calculo!$F$126</x:f>
        <x:v>401.7634931887158</x:v>
      </x:c>
      <x:c r="E8" s="35" t="n">
        <x:f>Calculo!$F$127+Calculo!$F$128+Calculo!$F$129+Calculo!$F$130</x:f>
        <x:v>206.5930096739411</x:v>
      </x:c>
      <x:c r="F8" s="35" t="n">
        <x:f>Calculo!$F$131+Calculo!$F$132+Calculo!$F$133+Calculo!$F$134</x:f>
        <x:v>96.55</x:v>
      </x:c>
      <x:c r="G8" s="35" t="n">
        <x:f>Calculo!$F$135+Calculo!$F$136+Calculo!$F$137+Calculo!$F$138</x:f>
        <x:v>90.5691945866422</x:v>
      </x:c>
      <x:c r="H8" s="35" t="n">
        <x:f>Calculo!$F$139+Calculo!$F$140+Calculo!$F$141+Calculo!$F$142+Calculo!$F$143</x:f>
        <x:v>119.18595890656</x:v>
      </x:c>
      <x:c r="I8" s="35" t="n">
        <x:f>Calculo!$F$144+Calculo!$F$145+Calculo!$F$146+Calculo!$F$147+Calculo!$F$148+Calculo!$F$149</x:f>
        <x:v>250.53381603676002</x:v>
      </x:c>
      <x:c r="J8" s="35" t="n">
        <x:f>Calculo!$F$150+Calculo!$F$151+Calculo!$F$152+Calculo!$F$153+Calculo!$F$154+Calculo!$F$155+Calculo!$F$156</x:f>
        <x:v>272.441304</x:v>
      </x:c>
      <x:c r="K8" s="35" t="n">
        <x:f>Calculo!$F$157+Calculo!$F$158+Calculo!$F$159+Calculo!$F$160</x:f>
        <x:v>144.37524804</x:v>
      </x:c>
      <x:c r="L8" s="43" t="n">
        <x:f>SUM(D8:K8)</x:f>
        <x:v>1582.0120244326192</x:v>
      </x:c>
    </x:row>
    <x:row r="9">
      <x:c r="A9" s="15" t="str">
        <x:v>Bajo</x:v>
      </x:c>
      <x:c r="B9" s="15" t="n">
        <x:v>2031</x:v>
      </x:c>
      <x:c r="C9" s="15" t="n">
        <x:v>51.8</x:v>
      </x:c>
      <x:c r="D9" s="35" t="n">
        <x:f>Calculo!$F$161+Calculo!$F$162+Calculo!$F$163+Calculo!$F$164+Calculo!$F$165</x:f>
        <x:v>381.75123911465727</x:v>
      </x:c>
      <x:c r="E9" s="35" t="n">
        <x:f>Calculo!$F$166+Calculo!$F$167+Calculo!$F$168+Calculo!$F$169</x:f>
        <x:v>107.23720386957645</x:v>
      </x:c>
      <x:c r="F9" s="35" t="n">
        <x:f>Calculo!$F$170+Calculo!$F$171+Calculo!$F$172+Calculo!$F$173</x:f>
        <x:v>106.63</x:v>
      </x:c>
      <x:c r="G9" s="35" t="n">
        <x:f>Calculo!$F$174+Calculo!$F$175+Calculo!$F$176+Calculo!$F$177</x:f>
        <x:v>119.28556233612261</x:v>
      </x:c>
      <x:c r="H9" s="35" t="n">
        <x:f>Calculo!$F$178+Calculo!$F$179+Calculo!$F$180+Calculo!$F$181+Calculo!$F$182</x:f>
        <x:v>156.64977928367998</x:v>
      </x:c>
      <x:c r="I9" s="35" t="n">
        <x:f>Calculo!$F$183+Calculo!$F$184+Calculo!$F$185+Calculo!$F$186+Calculo!$F$187+Calculo!$F$188</x:f>
        <x:v>315.22243946264996</x:v>
      </x:c>
      <x:c r="J9" s="35" t="n">
        <x:f>Calculo!$F$189+Calculo!$F$190+Calculo!$F$191+Calculo!$F$192+Calculo!$F$193+Calculo!$F$194+Calculo!$F$195</x:f>
        <x:v>327.462194</x:v>
      </x:c>
      <x:c r="K9" s="35" t="n">
        <x:f>Calculo!$F$196+Calculo!$F$197+Calculo!$F$198+Calculo!$F$199</x:f>
        <x:v>67.56024804</x:v>
      </x:c>
      <x:c r="L9" s="43" t="n">
        <x:f>SUM(D9:K9)</x:f>
        <x:v>1581.7986661066864</x:v>
      </x:c>
    </x:row>
    <x:row r="10">
      <x:c r="A10" s="15" t="str">
        <x:v>Bajo</x:v>
      </x:c>
      <x:c r="B10" s="15" t="n">
        <x:v>2032</x:v>
      </x:c>
      <x:c r="C10" s="15" t="n">
        <x:v>52.1</x:v>
      </x:c>
      <x:c r="D10" s="35" t="n">
        <x:f>Calculo!$F$200+Calculo!$F$201+Calculo!$F$202+Calculo!$F$203+Calculo!$F$204</x:f>
        <x:v>384.4668709706592</x:v>
      </x:c>
      <x:c r="E10" s="35" t="n">
        <x:f>Calculo!$F$205+Calculo!$F$206+Calculo!$F$207+Calculo!$F$208</x:f>
        <x:v>107.23720386957645</x:v>
      </x:c>
      <x:c r="F10" s="35" t="n">
        <x:f>Calculo!$F$209+Calculo!$F$210+Calculo!$F$211+Calculo!$F$212</x:f>
        <x:v>112.50999999999999</x:v>
      </x:c>
      <x:c r="G10" s="35" t="n">
        <x:f>Calculo!$F$213+Calculo!$F$214+Calculo!$F$215+Calculo!$F$216</x:f>
        <x:v>141.08500562598203</x:v>
      </x:c>
      <x:c r="H10" s="35" t="n">
        <x:f>Calculo!$F$217+Calculo!$F$218+Calculo!$F$219+Calculo!$F$220+Calculo!$F$221</x:f>
        <x:v>184.9919911896</x:v>
      </x:c>
      <x:c r="I10" s="35" t="n">
        <x:f>Calculo!$F$222+Calculo!$F$223+Calculo!$F$224+Calculo!$F$225+Calculo!$F$226+Calculo!$F$227</x:f>
        <x:v>316.763816525175</x:v>
      </x:c>
      <x:c r="J10" s="35" t="n">
        <x:f>Calculo!$F$228+Calculo!$F$229+Calculo!$F$230+Calculo!$F$231+Calculo!$F$232+Calculo!$F$233+Calculo!$F$234</x:f>
        <x:v>386.30332999999996</x:v>
      </x:c>
      <x:c r="K10" s="35" t="n">
        <x:f>Calculo!$F$235+Calculo!$F$236+Calculo!$F$237+Calculo!$F$238</x:f>
        <x:v>67.56024804</x:v>
      </x:c>
      <x:c r="L10" s="43" t="n">
        <x:f>SUM(D10:K10)</x:f>
        <x:v>1700.9184662209927</x:v>
      </x:c>
    </x:row>
    <x:row r="11">
      <x:c r="A11" s="15" t="str">
        <x:v>Bajo</x:v>
      </x:c>
      <x:c r="B11" s="15" t="n">
        <x:v>2033</x:v>
      </x:c>
      <x:c r="C11" s="15" t="n">
        <x:v>52.4</x:v>
      </x:c>
      <x:c r="D11" s="35" t="n">
        <x:f>Calculo!$F$239+Calculo!$F$240+Calculo!$F$241+Calculo!$F$242+Calculo!$F$243</x:f>
        <x:v>387.18520987996413</x:v>
      </x:c>
      <x:c r="E11" s="35" t="n">
        <x:f>Calculo!$F$244+Calculo!$F$245+Calculo!$F$246+Calculo!$F$247</x:f>
        <x:v>107.23720386957645</x:v>
      </x:c>
      <x:c r="F11" s="35" t="n">
        <x:f>Calculo!$F$248+Calculo!$F$249+Calculo!$F$250+Calculo!$F$251</x:f>
        <x:v>113.35</x:v>
      </x:c>
      <x:c r="G11" s="35" t="n">
        <x:f>Calculo!$F$252+Calculo!$F$253+Calculo!$F$254+Calculo!$F$255</x:f>
        <x:v>141.83405556240803</x:v>
      </x:c>
      <x:c r="H11" s="35" t="n">
        <x:f>Calculo!$F$256+Calculo!$F$257+Calculo!$F$258+Calculo!$F$259+Calculo!$F$260</x:f>
        <x:v>185.6901243984</x:v>
      </x:c>
      <x:c r="I11" s="35" t="n">
        <x:f>Calculo!$F$261+Calculo!$F$262+Calculo!$F$263+Calculo!$F$264+Calculo!$F$265+Calculo!$F$266</x:f>
        <x:v>318.30519358769993</x:v>
      </x:c>
      <x:c r="J11" s="35" t="n">
        <x:f>Calculo!$F$267+Calculo!$F$268+Calculo!$F$269+Calculo!$F$270+Calculo!$F$271+Calculo!$F$272+Calculo!$F$273</x:f>
        <x:v>387.35702000000003</x:v>
      </x:c>
      <x:c r="K11" s="35" t="n">
        <x:f>Calculo!$F$274+Calculo!$F$275+Calculo!$F$276+Calculo!$F$277</x:f>
        <x:v>67.56024804</x:v>
      </x:c>
      <x:c r="L11" s="43" t="n">
        <x:f>SUM(D11:K11)</x:f>
        <x:v>1708.5190553380487</x:v>
      </x:c>
    </x:row>
    <x:row r="12">
      <x:c r="A12" s="15" t="str">
        <x:v>Bajo</x:v>
      </x:c>
      <x:c r="B12" s="15" t="n">
        <x:v>2034</x:v>
      </x:c>
      <x:c r="C12" s="15" t="n">
        <x:v>52.7</x:v>
      </x:c>
      <x:c r="D12" s="35" t="n">
        <x:f>Calculo!$F$278+Calculo!$F$279+Calculo!$F$280+Calculo!$F$281+Calculo!$F$282</x:f>
        <x:v>389.9062558425722</x:v>
      </x:c>
      <x:c r="E12" s="35" t="n">
        <x:f>Calculo!$F$283+Calculo!$F$284+Calculo!$F$285+Calculo!$F$286</x:f>
        <x:v>107.23720386957645</x:v>
      </x:c>
      <x:c r="F12" s="35" t="n">
        <x:f>Calculo!$F$287+Calculo!$F$288+Calculo!$F$289+Calculo!$F$290</x:f>
        <x:v>113.35</x:v>
      </x:c>
      <x:c r="G12" s="35" t="n">
        <x:f>Calculo!$F$291+Calculo!$F$292+Calculo!$F$293+Calculo!$F$294</x:f>
        <x:v>142.58310549883402</x:v>
      </x:c>
      <x:c r="H12" s="35" t="n">
        <x:f>Calculo!$F$295+Calculo!$F$296+Calculo!$F$297+Calculo!$F$298+Calculo!$F$299</x:f>
        <x:v>186.3882576072</x:v>
      </x:c>
      <x:c r="I12" s="35" t="n">
        <x:f>Calculo!$F$300+Calculo!$F$301+Calculo!$F$302+Calculo!$F$303+Calculo!$F$304+Calculo!$F$305</x:f>
        <x:v>319.846570650225</x:v>
      </x:c>
      <x:c r="J12" s="35" t="n">
        <x:f>Calculo!$F$306+Calculo!$F$307+Calculo!$F$308+Calculo!$F$309+Calculo!$F$310+Calculo!$F$311+Calculo!$F$312</x:f>
        <x:v>388.41071</x:v>
      </x:c>
      <x:c r="K12" s="35" t="n">
        <x:f>Calculo!$F$313+Calculo!$F$314+Calculo!$F$315+Calculo!$F$316</x:f>
        <x:v>67.56024804</x:v>
      </x:c>
      <x:c r="L12" s="43" t="n">
        <x:f>SUM(D12:K12)</x:f>
        <x:v>1715.2823515084076</x:v>
      </x:c>
    </x:row>
    <x:row r="13">
      <x:c r="A13" s="15" t="str">
        <x:v>Bajo</x:v>
      </x:c>
      <x:c r="B13" s="15" t="n">
        <x:v>2035</x:v>
      </x:c>
      <x:c r="C13" s="15" t="n">
        <x:v>52.9</x:v>
      </x:c>
      <x:c r="D13" s="35" t="n">
        <x:f>Calculo!$F$317+Calculo!$F$318+Calculo!$F$319+Calculo!$F$320+Calculo!$F$321</x:f>
        <x:v>391.7217904028125</x:v>
      </x:c>
      <x:c r="E13" s="35" t="n">
        <x:f>Calculo!$F$322+Calculo!$F$323+Calculo!$F$324+Calculo!$F$325</x:f>
        <x:v>107.23720386957645</x:v>
      </x:c>
      <x:c r="F13" s="35" t="n">
        <x:f>Calculo!$F$326+Calculo!$F$327+Calculo!$F$328+Calculo!$F$329</x:f>
        <x:v>113.35</x:v>
      </x:c>
      <x:c r="G13" s="35" t="n">
        <x:f>Calculo!$F$330+Calculo!$F$331+Calculo!$F$332+Calculo!$F$333</x:f>
        <x:v>143.082472123118</x:v>
      </x:c>
      <x:c r="H13" s="35" t="n">
        <x:f>Calculo!$F$334+Calculo!$F$335+Calculo!$F$336+Calculo!$F$337+Calculo!$F$338</x:f>
        <x:v>186.8536797464</x:v>
      </x:c>
      <x:c r="I13" s="35" t="n">
        <x:f>Calculo!$F$339+Calculo!$F$340+Calculo!$F$341+Calculo!$F$342+Calculo!$F$343+Calculo!$F$344</x:f>
        <x:v>320.87415535857497</x:v>
      </x:c>
      <x:c r="J13" s="35" t="n">
        <x:f>Calculo!$F$345+Calculo!$F$346+Calculo!$F$347+Calculo!$F$348+Calculo!$F$349+Calculo!$F$350+Calculo!$F$351</x:f>
        <x:v>389.11317</x:v>
      </x:c>
      <x:c r="K13" s="35" t="n">
        <x:f>Calculo!$F$352+Calculo!$F$353+Calculo!$F$354+Calculo!$F$355</x:f>
        <x:v>67.56024804</x:v>
      </x:c>
      <x:c r="L13" s="43" t="n">
        <x:f>SUM(D13:K13)</x:f>
        <x:v>1719.792719540482</x:v>
      </x:c>
    </x:row>
    <x:row r="14">
      <x:c r="A14" s="15" t="str">
        <x:v>Bajo</x:v>
      </x:c>
      <x:c r="B14" s="15" t="n">
        <x:v>2036</x:v>
      </x:c>
      <x:c r="C14" s="15" t="n">
        <x:v>53.1</x:v>
      </x:c>
      <x:c r="D14" s="35" t="n">
        <x:f>Calculo!$F$356+Calculo!$F$357+Calculo!$F$358+Calculo!$F$359+Calculo!$F$360</x:f>
        <x:v>393.53852809785417</x:v>
      </x:c>
      <x:c r="E14" s="35" t="n">
        <x:f>Calculo!$F$361+Calculo!$F$362+Calculo!$F$363+Calculo!$F$364</x:f>
        <x:v>107.23720386957645</x:v>
      </x:c>
      <x:c r="F14" s="35" t="n">
        <x:f>Calculo!$F$365+Calculo!$F$366+Calculo!$F$367+Calculo!$F$368</x:f>
        <x:v>113.35</x:v>
      </x:c>
      <x:c r="G14" s="35" t="n">
        <x:f>Calculo!$F$369+Calculo!$F$370+Calculo!$F$371+Calculo!$F$372</x:f>
        <x:v>143.581838747402</x:v>
      </x:c>
      <x:c r="H14" s="35" t="n">
        <x:f>Calculo!$F$373+Calculo!$F$374+Calculo!$F$375+Calculo!$F$376+Calculo!$F$377</x:f>
        <x:v>187.3191018856</x:v>
      </x:c>
      <x:c r="I14" s="35" t="n">
        <x:f>Calculo!$F$378+Calculo!$F$379+Calculo!$F$380+Calculo!$F$381+Calculo!$F$382+Calculo!$F$383</x:f>
        <x:v>321.9017400669251</x:v>
      </x:c>
      <x:c r="J14" s="35" t="n">
        <x:f>Calculo!$F$384+Calculo!$F$385+Calculo!$F$386+Calculo!$F$387+Calculo!$F$388+Calculo!$F$389+Calculo!$F$390</x:f>
        <x:v>389.81563000000006</x:v>
      </x:c>
      <x:c r="K14" s="35" t="n">
        <x:f>Calculo!$F$391+Calculo!$F$392+Calculo!$F$393+Calculo!$F$394</x:f>
        <x:v>67.56024804</x:v>
      </x:c>
      <x:c r="L14" s="43" t="n">
        <x:f>SUM(D14:K14)</x:f>
        <x:v>1724.304290707358</x:v>
      </x:c>
    </x:row>
    <x:row r="15">
      <x:c r="A15" s="18" t="str">
        <x:v>Central</x:v>
      </x:c>
      <x:c r="B15" s="18" t="n">
        <x:v>2027</x:v>
      </x:c>
      <x:c r="C15" s="18" t="n">
        <x:v>50.1</x:v>
      </x:c>
      <x:c r="D15" s="44" t="n">
        <x:f>Calculo!$F$395+Calculo!$F$396+Calculo!$F$397+Calculo!$F$398+Calculo!$F$399</x:f>
        <x:v>188.88810021680413</x:v>
      </x:c>
      <x:c r="E15" s="44" t="n">
        <x:f>Calculo!$F$400+Calculo!$F$401+Calculo!$F$402+Calculo!$F$403</x:f>
        <x:v>345.21368338166707</x:v>
      </x:c>
      <x:c r="F15" s="44" t="n">
        <x:f>Calculo!$F$404+Calculo!$F$405+Calculo!$F$406+Calculo!$F$407</x:f>
        <x:v>32</x:v>
      </x:c>
      <x:c r="G15" s="44" t="n">
        <x:f>Calculo!$F$408+Calculo!$F$409+Calculo!$F$410+Calculo!$F$411</x:f>
        <x:v>26.34003568164023</x:v>
      </x:c>
      <x:c r="H15" s="44" t="n">
        <x:f>Calculo!$F$412+Calculo!$F$413+Calculo!$F$414+Calculo!$F$415+Calculo!$F$416</x:f>
        <x:v>36.1789008974</x:v>
      </x:c>
      <x:c r="I15" s="44" t="n">
        <x:f>Calculo!$F$417+Calculo!$F$418+Calculo!$F$419+Calculo!$F$420+Calculo!$F$421+Calculo!$F$422</x:f>
        <x:v>103.36865851778</x:v>
      </x:c>
      <x:c r="J15" s="44" t="n">
        <x:f>Calculo!$F$423+Calculo!$F$424+Calculo!$F$425+Calculo!$F$426+Calculo!$F$427+Calculo!$F$428+Calculo!$F$429</x:f>
        <x:v>112.115974</x:v>
      </x:c>
      <x:c r="K15" s="44" t="n">
        <x:f>Calculo!$F$430+Calculo!$F$431+Calculo!$F$432+Calculo!$F$433</x:f>
        <x:v>158.11562401999998</x:v>
      </x:c>
      <x:c r="L15" s="45" t="n">
        <x:f>SUM(D15:K15)</x:f>
        <x:v>1002.2209767152915</x:v>
      </x:c>
    </x:row>
    <x:row r="16">
      <x:c r="A16" s="15" t="str">
        <x:v>Central</x:v>
      </x:c>
      <x:c r="B16" s="15" t="n">
        <x:v>2028</x:v>
      </x:c>
      <x:c r="C16" s="15" t="n">
        <x:v>50.6</x:v>
      </x:c>
      <x:c r="D16" s="35" t="n">
        <x:f>Calculo!$F$434+Calculo!$F$435+Calculo!$F$436+Calculo!$F$437+Calculo!$F$438</x:f>
        <x:v>346.6258006356038</x:v>
      </x:c>
      <x:c r="E16" s="35" t="n">
        <x:f>Calculo!$F$439+Calculo!$F$440+Calculo!$F$441+Calculo!$F$442</x:f>
        <x:v>481.2186591568187</x:v>
      </x:c>
      <x:c r="F16" s="35" t="n">
        <x:f>Calculo!$F$443+Calculo!$F$444+Calculo!$F$445+Calculo!$F$446</x:f>
        <x:v>84.1</x:v>
      </x:c>
      <x:c r="G16" s="35" t="n">
        <x:f>Calculo!$F$447+Calculo!$F$448+Calculo!$F$449+Calculo!$F$450</x:f>
        <x:v>66.41745536382214</x:v>
      </x:c>
      <x:c r="H16" s="35" t="n">
        <x:f>Calculo!$F$451+Calculo!$F$452+Calculo!$F$453+Calculo!$F$454+Calculo!$F$455</x:f>
        <x:v>91.0434373595</x:v>
      </x:c>
      <x:c r="I16" s="35" t="n">
        <x:f>Calculo!$F$456+Calculo!$F$457+Calculo!$F$458+Calculo!$F$459+Calculo!$F$460+Calculo!$F$461</x:f>
        <x:v>208.44076331336</x:v>
      </x:c>
      <x:c r="J16" s="35" t="n">
        <x:f>Calculo!$F$462+Calculo!$F$463+Calculo!$F$464+Calculo!$F$465+Calculo!$F$466+Calculo!$F$467+Calculo!$F$468</x:f>
        <x:v>219.09668799999997</x:v>
      </x:c>
      <x:c r="K16" s="35" t="n">
        <x:f>Calculo!$F$469+Calculo!$F$470+Calculo!$F$471+Calculo!$F$472</x:f>
        <x:v>167.60124804</x:v>
      </x:c>
      <x:c r="L16" s="43" t="n">
        <x:f>SUM(D16:K16)</x:f>
        <x:v>1664.5440518691048</x:v>
      </x:c>
    </x:row>
    <x:row r="17">
      <x:c r="A17" s="15" t="str">
        <x:v>Central</x:v>
      </x:c>
      <x:c r="B17" s="15" t="n">
        <x:v>2029</x:v>
      </x:c>
      <x:c r="C17" s="15" t="n">
        <x:v>51</x:v>
      </x:c>
      <x:c r="D17" s="35" t="n">
        <x:f>Calculo!$F$473+Calculo!$F$474+Calculo!$F$475+Calculo!$F$476+Calculo!$F$477</x:f>
        <x:v>538.5564003630051</x:v>
      </x:c>
      <x:c r="E17" s="35" t="n">
        <x:f>Calculo!$F$478+Calculo!$F$479+Calculo!$F$480+Calculo!$F$481</x:f>
        <x:v>592.8223909881824</x:v>
      </x:c>
      <x:c r="F17" s="35" t="n">
        <x:f>Calculo!$F$482+Calculo!$F$483+Calculo!$F$484+Calculo!$F$485</x:f>
        <x:v>156.3</x:v>
      </x:c>
      <x:c r="G17" s="35" t="n">
        <x:f>Calculo!$F$486+Calculo!$F$487+Calculo!$F$488+Calculo!$F$489</x:f>
        <x:v>120.36842692487888</x:v>
      </x:c>
      <x:c r="H17" s="35" t="n">
        <x:f>Calculo!$F$490+Calculo!$F$491+Calculo!$F$492+Calculo!$F$493+Calculo!$F$494</x:f>
        <x:v>164.73669381414</x:v>
      </x:c>
      <x:c r="I17" s="35" t="n">
        <x:f>Calculo!$F$495+Calculo!$F$496+Calculo!$F$497+Calculo!$F$498+Calculo!$F$499+Calculo!$F$500</x:f>
        <x:v>314.7052805034</x:v>
      </x:c>
      <x:c r="J17" s="35" t="n">
        <x:f>Calculo!$F$501+Calculo!$F$502+Calculo!$F$503+Calculo!$F$504+Calculo!$F$505+Calculo!$F$506+Calculo!$F$507</x:f>
        <x:v>362.48079999999993</x:v>
      </x:c>
      <x:c r="K17" s="35" t="n">
        <x:f>Calculo!$F$508+Calculo!$F$509+Calculo!$F$510+Calculo!$F$511</x:f>
        <x:v>177.08687206</x:v>
      </x:c>
      <x:c r="L17" s="43" t="n">
        <x:f>SUM(D17:K17)</x:f>
        <x:v>2427.056864653606</x:v>
      </x:c>
    </x:row>
    <x:row r="18">
      <x:c r="A18" s="15" t="str">
        <x:v>Central</x:v>
      </x:c>
      <x:c r="B18" s="15" t="n">
        <x:v>2030</x:v>
      </x:c>
      <x:c r="C18" s="15" t="n">
        <x:v>51.4</x:v>
      </x:c>
      <x:c r="D18" s="35" t="n">
        <x:f>Calculo!$F$512+Calculo!$F$513+Calculo!$F$514+Calculo!$F$515+Calculo!$F$516</x:f>
        <x:v>702.2277523856123</x:v>
      </x:c>
      <x:c r="E18" s="35" t="n">
        <x:f>Calculo!$F$517+Calculo!$F$518+Calculo!$F$519+Calculo!$F$520</x:f>
        <x:v>556.8199031006067</x:v>
      </x:c>
      <x:c r="F18" s="35" t="n">
        <x:f>Calculo!$F$521+Calculo!$F$522+Calculo!$F$523+Calculo!$F$524</x:f>
        <x:v>220.3</x:v>
      </x:c>
      <x:c r="G18" s="35" t="n">
        <x:f>Calculo!$F$525+Calculo!$F$526+Calculo!$F$527+Calculo!$F$528</x:f>
        <x:v>175.04562717037925</x:v>
      </x:c>
      <x:c r="H18" s="35" t="n">
        <x:f>Calculo!$F$529+Calculo!$F$530+Calculo!$F$531+Calculo!$F$532+Calculo!$F$533</x:f>
        <x:v>239.19306721725997</x:v>
      </x:c>
      <x:c r="I18" s="35" t="n">
        <x:f>Calculo!$F$534+Calculo!$F$535+Calculo!$F$536+Calculo!$F$537+Calculo!$F$538+Calculo!$F$539</x:f>
        <x:v>422.33255471568003</x:v>
      </x:c>
      <x:c r="J18" s="35" t="n">
        <x:f>Calculo!$F$540+Calculo!$F$541+Calculo!$F$542+Calculo!$F$543+Calculo!$F$544+Calculo!$F$545+Calculo!$F$546</x:f>
        <x:v>507.05396799999994</x:v>
      </x:c>
      <x:c r="K18" s="35" t="n">
        <x:f>Calculo!$F$547+Calculo!$F$548+Calculo!$F$549+Calculo!$F$550</x:f>
        <x:v>305.47649608</x:v>
      </x:c>
      <x:c r="L18" s="43" t="n">
        <x:f>SUM(D18:K18)</x:f>
        <x:v>3128.449368669538</x:v>
      </x:c>
    </x:row>
    <x:row r="19">
      <x:c r="A19" s="15" t="str">
        <x:v>Central</x:v>
      </x:c>
      <x:c r="B19" s="15" t="n">
        <x:v>2031</x:v>
      </x:c>
      <x:c r="C19" s="15" t="n">
        <x:v>51.8</x:v>
      </x:c>
      <x:c r="D19" s="35" t="n">
        <x:f>Calculo!$F$551+Calculo!$F$552+Calculo!$F$553+Calculo!$F$554+Calculo!$F$555</x:f>
        <x:v>668.8312850061584</x:v>
      </x:c>
      <x:c r="E19" s="35" t="n">
        <x:f>Calculo!$F$556+Calculo!$F$557+Calculo!$F$558+Calculo!$F$559</x:f>
        <x:v>372.01243943787915</x:v>
      </x:c>
      <x:c r="F19" s="35" t="n">
        <x:f>Calculo!$F$560+Calculo!$F$561+Calculo!$F$562+Calculo!$F$563</x:f>
        <x:v>244.1</x:v>
      </x:c>
      <x:c r="G19" s="35" t="n">
        <x:f>Calculo!$F$564+Calculo!$F$565+Calculo!$F$566+Calculo!$F$567</x:f>
        <x:v>230.4490561003232</x:v>
      </x:c>
      <x:c r="H19" s="35" t="n">
        <x:f>Calculo!$F$568+Calculo!$F$569+Calculo!$F$570+Calculo!$F$571+Calculo!$F$572</x:f>
        <x:v>314.41255756886</x:v>
      </x:c>
      <x:c r="I19" s="35" t="n">
        <x:f>Calculo!$F$573+Calculo!$F$574+Calculo!$F$575+Calculo!$F$576+Calculo!$F$577+Calculo!$F$578</x:f>
        <x:v>531.3225859502</x:v>
      </x:c>
      <x:c r="J19" s="35" t="n">
        <x:f>Calculo!$F$579+Calculo!$F$580+Calculo!$F$581+Calculo!$F$582+Calculo!$F$583+Calculo!$F$584+Calculo!$F$585</x:f>
        <x:v>610.6458479999999</x:v>
      </x:c>
      <x:c r="K19" s="35" t="n">
        <x:f>Calculo!$F$586+Calculo!$F$587+Calculo!$F$588+Calculo!$F$589</x:f>
        <x:v>156.84649608</x:v>
      </x:c>
      <x:c r="L19" s="43" t="n">
        <x:f>SUM(D19:K19)</x:f>
        <x:v>3128.6202681434206</x:v>
      </x:c>
    </x:row>
    <x:row r="20">
      <x:c r="A20" s="15" t="str">
        <x:v>Central</x:v>
      </x:c>
      <x:c r="B20" s="15" t="n">
        <x:v>2032</x:v>
      </x:c>
      <x:c r="C20" s="15" t="n">
        <x:v>52.1</x:v>
      </x:c>
      <x:c r="D20" s="35" t="n">
        <x:f>Calculo!$F$590+Calculo!$F$591+Calculo!$F$592+Calculo!$F$593+Calculo!$F$594</x:f>
        <x:v>673.3184436933727</x:v>
      </x:c>
      <x:c r="E20" s="35" t="n">
        <x:f>Calculo!$F$595+Calculo!$F$596+Calculo!$F$597+Calculo!$F$598</x:f>
        <x:v>372.01243943787915</x:v>
      </x:c>
      <x:c r="F20" s="35" t="n">
        <x:f>Calculo!$F$599+Calculo!$F$600+Calculo!$F$601+Calculo!$F$602</x:f>
        <x:v>258.1</x:v>
      </x:c>
      <x:c r="G20" s="35" t="n">
        <x:f>Calculo!$F$603+Calculo!$F$604+Calculo!$F$605+Calculo!$F$606</x:f>
        <x:v>272.4782153719473</x:v>
      </x:c>
      <x:c r="H20" s="35" t="n">
        <x:f>Calculo!$F$607+Calculo!$F$608+Calculo!$F$609+Calculo!$F$610+Calculo!$F$611</x:f>
        <x:v>371.32797082999997</x:v>
      </x:c>
      <x:c r="I20" s="35" t="n">
        <x:f>Calculo!$F$612+Calculo!$F$613+Calculo!$F$614+Calculo!$F$615+Calculo!$F$616+Calculo!$F$617</x:f>
        <x:v>533.8777553668999</x:v>
      </x:c>
      <x:c r="J20" s="35" t="n">
        <x:f>Calculo!$F$618+Calculo!$F$619+Calculo!$F$620+Calculo!$F$621+Calculo!$F$622+Calculo!$F$623+Calculo!$F$624</x:f>
        <x:v>720.63636</x:v>
      </x:c>
      <x:c r="K20" s="35" t="n">
        <x:f>Calculo!$F$625+Calculo!$F$626+Calculo!$F$627+Calculo!$F$628</x:f>
        <x:v>156.84649608</x:v>
      </x:c>
      <x:c r="L20" s="43" t="n">
        <x:f>SUM(D20:K20)</x:f>
        <x:v>3358.5976807800994</x:v>
      </x:c>
    </x:row>
    <x:row r="21">
      <x:c r="A21" s="15" t="str">
        <x:v>Central</x:v>
      </x:c>
      <x:c r="B21" s="15" t="n">
        <x:v>2033</x:v>
      </x:c>
      <x:c r="C21" s="15" t="n">
        <x:v>52.4</x:v>
      </x:c>
      <x:c r="D21" s="35" t="n">
        <x:f>Calculo!$F$629+Calculo!$F$630+Calculo!$F$631+Calculo!$F$632+Calculo!$F$633</x:f>
        <x:v>677.809211784991</x:v>
      </x:c>
      <x:c r="E21" s="35" t="n">
        <x:f>Calculo!$F$634+Calculo!$F$635+Calculo!$F$636+Calculo!$F$637</x:f>
        <x:v>372.01243943787915</x:v>
      </x:c>
      <x:c r="F21" s="35" t="n">
        <x:f>Calculo!$F$638+Calculo!$F$639+Calculo!$F$640+Calculo!$F$641</x:f>
        <x:v>260.2</x:v>
      </x:c>
      <x:c r="G21" s="35" t="n">
        <x:f>Calculo!$F$642+Calculo!$F$643+Calculo!$F$644+Calculo!$F$645</x:f>
        <x:v>273.839894155279</x:v>
      </x:c>
      <x:c r="H21" s="35" t="n">
        <x:f>Calculo!$F$646+Calculo!$F$647+Calculo!$F$648+Calculo!$F$649+Calculo!$F$650</x:f>
        <x:v>372.7588151084</x:v>
      </x:c>
      <x:c r="I21" s="35" t="n">
        <x:f>Calculo!$F$651+Calculo!$F$652+Calculo!$F$653+Calculo!$F$654+Calculo!$F$655+Calculo!$F$656</x:f>
        <x:v>536.4329247836</x:v>
      </x:c>
      <x:c r="J21" s="35" t="n">
        <x:f>Calculo!$F$657+Calculo!$F$658+Calculo!$F$659+Calculo!$F$660+Calculo!$F$661+Calculo!$F$662+Calculo!$F$663</x:f>
        <x:v>722.8658399999999</x:v>
      </x:c>
      <x:c r="K21" s="35" t="n">
        <x:f>Calculo!$F$664+Calculo!$F$665+Calculo!$F$666+Calculo!$F$667</x:f>
        <x:v>156.84649608</x:v>
      </x:c>
      <x:c r="L21" s="43" t="n">
        <x:f>SUM(D21:K21)</x:f>
        <x:v>3372.765621350149</x:v>
      </x:c>
    </x:row>
    <x:row r="22">
      <x:c r="A22" s="15" t="str">
        <x:v>Central</x:v>
      </x:c>
      <x:c r="B22" s="15" t="n">
        <x:v>2034</x:v>
      </x:c>
      <x:c r="C22" s="15" t="n">
        <x:v>52.7</x:v>
      </x:c>
      <x:c r="D22" s="35" t="n">
        <x:f>Calculo!$F$668+Calculo!$F$669+Calculo!$F$670+Calculo!$F$671+Calculo!$F$672</x:f>
        <x:v>682.3035892810133</x:v>
      </x:c>
      <x:c r="E22" s="35" t="n">
        <x:f>Calculo!$F$673+Calculo!$F$674+Calculo!$F$675+Calculo!$F$676</x:f>
        <x:v>372.01243943787915</x:v>
      </x:c>
      <x:c r="F22" s="35" t="n">
        <x:f>Calculo!$F$677+Calculo!$F$678+Calculo!$F$679+Calculo!$F$680</x:f>
        <x:v>260.2</x:v>
      </x:c>
      <x:c r="G22" s="35" t="n">
        <x:f>Calculo!$F$681+Calculo!$F$682+Calculo!$F$683+Calculo!$F$684</x:f>
        <x:v>275.20157293861075</x:v>
      </x:c>
      <x:c r="H22" s="35" t="n">
        <x:f>Calculo!$F$685+Calculo!$F$686+Calculo!$F$687+Calculo!$F$688+Calculo!$F$689</x:f>
        <x:v>374.1896593868</x:v>
      </x:c>
      <x:c r="I22" s="35" t="n">
        <x:f>Calculo!$F$690+Calculo!$F$691+Calculo!$F$692+Calculo!$F$693+Calculo!$F$694+Calculo!$F$695</x:f>
        <x:v>538.9880942003</x:v>
      </x:c>
      <x:c r="J22" s="35" t="n">
        <x:f>Calculo!$F$696+Calculo!$F$697+Calculo!$F$698+Calculo!$F$699+Calculo!$F$700+Calculo!$F$701+Calculo!$F$702</x:f>
        <x:v>725.09532</x:v>
      </x:c>
      <x:c r="K22" s="35" t="n">
        <x:f>Calculo!$F$703+Calculo!$F$704+Calculo!$F$705+Calculo!$F$706</x:f>
        <x:v>156.84649608</x:v>
      </x:c>
      <x:c r="L22" s="43" t="n">
        <x:f>SUM(D22:K22)</x:f>
        <x:v>3384.8371713246033</x:v>
      </x:c>
    </x:row>
    <x:row r="23">
      <x:c r="A23" s="15" t="str">
        <x:v>Central</x:v>
      </x:c>
      <x:c r="B23" s="15" t="n">
        <x:v>2035</x:v>
      </x:c>
      <x:c r="C23" s="15" t="n">
        <x:v>52.9</x:v>
      </x:c>
      <x:c r="D23" s="35" t="n">
        <x:f>Calculo!$F$707+Calculo!$F$708+Calculo!$F$709+Calculo!$F$710+Calculo!$F$711</x:f>
        <x:v>685.301846169697</x:v>
      </x:c>
      <x:c r="E23" s="35" t="n">
        <x:f>Calculo!$F$712+Calculo!$F$713+Calculo!$F$714+Calculo!$F$715</x:f>
        <x:v>372.01243943787915</x:v>
      </x:c>
      <x:c r="F23" s="35" t="n">
        <x:f>Calculo!$F$716+Calculo!$F$717+Calculo!$F$718+Calculo!$F$719</x:f>
        <x:v>260.2</x:v>
      </x:c>
      <x:c r="G23" s="35" t="n">
        <x:f>Calculo!$F$720+Calculo!$F$721+Calculo!$F$722+Calculo!$F$723</x:f>
        <x:v>276.10935879416525</x:v>
      </x:c>
      <x:c r="H23" s="35" t="n">
        <x:f>Calculo!$F$724+Calculo!$F$725+Calculo!$F$726+Calculo!$F$727+Calculo!$F$728</x:f>
        <x:v>375.1435555724</x:v>
      </x:c>
      <x:c r="I23" s="35" t="n">
        <x:f>Calculo!$F$729+Calculo!$F$730+Calculo!$F$731+Calculo!$F$732+Calculo!$F$733+Calculo!$F$734</x:f>
        <x:v>540.6915404781</x:v>
      </x:c>
      <x:c r="J23" s="35" t="n">
        <x:f>Calculo!$F$735+Calculo!$F$736+Calculo!$F$737+Calculo!$F$738+Calculo!$F$739+Calculo!$F$740+Calculo!$F$741</x:f>
        <x:v>726.58164</x:v>
      </x:c>
      <x:c r="K23" s="35" t="n">
        <x:f>Calculo!$F$742+Calculo!$F$743+Calculo!$F$744+Calculo!$F$745</x:f>
        <x:v>156.84649608</x:v>
      </x:c>
      <x:c r="L23" s="43" t="n">
        <x:f>SUM(D23:K23)</x:f>
        <x:v>3392.8868765322413</x:v>
      </x:c>
    </x:row>
    <x:row r="24">
      <x:c r="A24" s="15" t="str">
        <x:v>Central</x:v>
      </x:c>
      <x:c r="B24" s="15" t="n">
        <x:v>2036</x:v>
      </x:c>
      <x:c r="C24" s="15" t="n">
        <x:v>53.1</x:v>
      </x:c>
      <x:c r="D24" s="35" t="n">
        <x:f>Calculo!$F$746+Calculo!$F$747+Calculo!$F$748+Calculo!$F$749+Calculo!$F$750</x:f>
        <x:v>688.3017072381159</x:v>
      </x:c>
      <x:c r="E24" s="35" t="n">
        <x:f>Calculo!$F$751+Calculo!$F$752+Calculo!$F$753+Calculo!$F$754</x:f>
        <x:v>372.01243943787915</x:v>
      </x:c>
      <x:c r="F24" s="35" t="n">
        <x:f>Calculo!$F$755+Calculo!$F$756+Calculo!$F$757+Calculo!$F$758</x:f>
        <x:v>260.2</x:v>
      </x:c>
      <x:c r="G24" s="35" t="n">
        <x:f>Calculo!$F$759+Calculo!$F$760+Calculo!$F$761+Calculo!$F$762</x:f>
        <x:v>277.01714464971985</x:v>
      </x:c>
      <x:c r="H24" s="35" t="n">
        <x:f>Calculo!$F$763+Calculo!$F$764+Calculo!$F$765+Calculo!$F$766+Calculo!$F$767</x:f>
        <x:v>376.097451758</x:v>
      </x:c>
      <x:c r="I24" s="35" t="n">
        <x:f>Calculo!$F$768+Calculo!$F$769+Calculo!$F$770+Calculo!$F$771+Calculo!$F$772+Calculo!$F$773</x:f>
        <x:v>542.3949867558999</x:v>
      </x:c>
      <x:c r="J24" s="35" t="n">
        <x:f>Calculo!$F$774+Calculo!$F$775+Calculo!$F$776+Calculo!$F$777+Calculo!$F$778+Calculo!$F$779+Calculo!$F$780</x:f>
        <x:v>728.0679600000001</x:v>
      </x:c>
      <x:c r="K24" s="35" t="n">
        <x:f>Calculo!$F$781+Calculo!$F$782+Calculo!$F$783+Calculo!$F$784</x:f>
        <x:v>156.84649608</x:v>
      </x:c>
      <x:c r="L24" s="43" t="n">
        <x:f>SUM(D24:K24)</x:f>
        <x:v>3400.9381859196155</x:v>
      </x:c>
    </x:row>
    <x:row r="25">
      <x:c r="A25" s="26" t="str">
        <x:v>Alto</x:v>
      </x:c>
      <x:c r="B25" s="26" t="n">
        <x:v>2027</x:v>
      </x:c>
      <x:c r="C25" s="26" t="n">
        <x:v>50.1</x:v>
      </x:c>
      <x:c r="D25" s="36" t="n">
        <x:f>Calculo!$F$785+Calculo!$F$786+Calculo!$F$787+Calculo!$F$788+Calculo!$F$789</x:f>
        <x:v>283.25650226549516</x:v>
      </x:c>
      <x:c r="E25" s="36" t="n">
        <x:f>Calculo!$F$790+Calculo!$F$791+Calculo!$F$792+Calculo!$F$793</x:f>
        <x:v>471.2324110104267</x:v>
      </x:c>
      <x:c r="F25" s="36" t="n">
        <x:f>Calculo!$F$794+Calculo!$F$795+Calculo!$F$796+Calculo!$F$797</x:f>
        <x:v>56.25</x:v>
      </x:c>
      <x:c r="G25" s="36" t="n">
        <x:f>Calculo!$F$798+Calculo!$F$799+Calculo!$F$800+Calculo!$F$801</x:f>
        <x:v>41.91113783767321</x:v>
      </x:c>
      <x:c r="H25" s="36" t="n">
        <x:f>Calculo!$F$802+Calculo!$F$803+Calculo!$F$804+Calculo!$F$805+Calculo!$F$806</x:f>
        <x:v>81.22633015592</x:v>
      </x:c>
      <x:c r="I25" s="36" t="n">
        <x:f>Calculo!$F$807+Calculo!$F$808+Calculo!$F$809+Calculo!$F$810+Calculo!$F$811+Calculo!$F$812</x:f>
        <x:v>171.87558777667002</x:v>
      </x:c>
      <x:c r="J25" s="36" t="n">
        <x:f>Calculo!$F$813+Calculo!$F$814+Calculo!$F$815+Calculo!$F$816+Calculo!$F$817+Calculo!$F$818+Calculo!$F$819</x:f>
        <x:v>188.88330299999998</x:v>
      </x:c>
      <x:c r="K25" s="36" t="n">
        <x:f>Calculo!$F$820+Calculo!$F$821+Calculo!$F$822+Calculo!$F$823</x:f>
        <x:v>267.9702067</x:v>
      </x:c>
      <x:c r="L25" s="42" t="n">
        <x:f>SUM(D25:K25)</x:f>
        <x:v>1562.605478746185</x:v>
      </x:c>
    </x:row>
    <x:row r="26">
      <x:c r="A26" s="15" t="str">
        <x:v>Alto</x:v>
      </x:c>
      <x:c r="B26" s="15" t="n">
        <x:v>2028</x:v>
      </x:c>
      <x:c r="C26" s="15" t="n">
        <x:v>50.6</x:v>
      </x:c>
      <x:c r="D26" s="35" t="n">
        <x:f>Calculo!$F$824+Calculo!$F$825+Calculo!$F$826+Calculo!$F$827+Calculo!$F$828</x:f>
        <x:v>525.3097664140942</x:v>
      </x:c>
      <x:c r="E26" s="35" t="n">
        <x:f>Calculo!$F$829+Calculo!$F$830+Calculo!$F$831+Calculo!$F$832</x:f>
        <x:v>696.7503883599283</x:v>
      </x:c>
      <x:c r="F26" s="35" t="n">
        <x:f>Calculo!$F$833+Calculo!$F$834+Calculo!$F$835+Calculo!$F$836</x:f>
        <x:v>144.0725</x:v>
      </x:c>
      <x:c r="G26" s="35" t="n">
        <x:f>Calculo!$F$837+Calculo!$F$838+Calculo!$F$839+Calculo!$F$840</x:f>
        <x:v>105.62143585759802</x:v>
      </x:c>
      <x:c r="H26" s="35" t="n">
        <x:f>Calculo!$F$841+Calculo!$F$842+Calculo!$F$843+Calculo!$F$844+Calculo!$F$845</x:f>
        <x:v>204.52260306379998</x:v>
      </x:c>
      <x:c r="I26" s="35" t="n">
        <x:f>Calculo!$F$846+Calculo!$F$847+Calculo!$F$848+Calculo!$F$849+Calculo!$F$850+Calculo!$F$851</x:f>
        <x:v>346.50634497004006</x:v>
      </x:c>
      <x:c r="J26" s="35" t="n">
        <x:f>Calculo!$F$852+Calculo!$F$853+Calculo!$F$854+Calculo!$F$855+Calculo!$F$856+Calculo!$F$857+Calculo!$F$858</x:f>
        <x:v>370.322136</x:v>
      </x:c>
      <x:c r="K26" s="35" t="n">
        <x:f>Calculo!$F$859+Calculo!$F$860+Calculo!$F$861+Calculo!$F$862</x:f>
        <x:v>283.36291339999997</x:v>
      </x:c>
      <x:c r="L26" s="43" t="n">
        <x:f>SUM(D26:K26)</x:f>
        <x:v>2676.4680880654605</x:v>
      </x:c>
    </x:row>
    <x:row r="27">
      <x:c r="A27" s="15" t="str">
        <x:v>Alto</x:v>
      </x:c>
      <x:c r="B27" s="15" t="n">
        <x:v>2029</x:v>
      </x:c>
      <x:c r="C27" s="15" t="n">
        <x:v>51</x:v>
      </x:c>
      <x:c r="D27" s="35" t="n">
        <x:f>Calculo!$F$863+Calculo!$F$864+Calculo!$F$865+Calculo!$F$866+Calculo!$F$867</x:f>
        <x:v>819.7007632040549</x:v>
      </x:c>
      <x:c r="E27" s="35" t="n">
        <x:f>Calculo!$F$868+Calculo!$F$869+Calculo!$F$870+Calculo!$F$871</x:f>
        <x:v>915.5362136056222</x:v>
      </x:c>
      <x:c r="F27" s="35" t="n">
        <x:f>Calculo!$F$872+Calculo!$F$873+Calculo!$F$874+Calculo!$F$875</x:f>
        <x:v>263.4675</x:v>
      </x:c>
      <x:c r="G27" s="35" t="n">
        <x:f>Calculo!$F$876+Calculo!$F$877+Calculo!$F$878+Calculo!$F$879</x:f>
        <x:v>191.33335596299398</x:v>
      </x:c>
      <x:c r="H27" s="35" t="n">
        <x:f>Calculo!$F$880+Calculo!$F$881+Calculo!$F$882+Calculo!$F$883+Calculo!$F$884</x:f>
        <x:v>370.2384453654</x:v>
      </x:c>
      <x:c r="I27" s="35" t="n">
        <x:f>Calculo!$F$885+Calculo!$F$886+Calculo!$F$887+Calculo!$F$888+Calculo!$F$889+Calculo!$F$890</x:f>
        <x:v>523.0657207551</x:v>
      </x:c>
      <x:c r="J27" s="35" t="n">
        <x:f>Calculo!$F$891+Calculo!$F$892+Calculo!$F$893+Calculo!$F$894+Calculo!$F$895+Calculo!$F$896+Calculo!$F$897</x:f>
        <x:v>613.5276</x:v>
      </x:c>
      <x:c r="K27" s="35" t="n">
        <x:f>Calculo!$F$898+Calculo!$F$899+Calculo!$F$900+Calculo!$F$901</x:f>
        <x:v>298.7556201</x:v>
      </x:c>
      <x:c r="L27" s="43" t="n">
        <x:f>SUM(D27:K27)</x:f>
        <x:v>3995.62521899317</x:v>
      </x:c>
    </x:row>
    <x:row r="28">
      <x:c r="A28" s="15" t="str">
        <x:v>Alto</x:v>
      </x:c>
      <x:c r="B28" s="15" t="n">
        <x:v>2030</x:v>
      </x:c>
      <x:c r="C28" s="15" t="n">
        <x:v>51.4</x:v>
      </x:c>
      <x:c r="D28" s="35" t="n">
        <x:f>Calculo!$F$902+Calculo!$F$903+Calculo!$F$904+Calculo!$F$905+Calculo!$F$906</x:f>
        <x:v>1070.5497158142791</x:v>
      </x:c>
      <x:c r="E28" s="35" t="n">
        <x:f>Calculo!$F$907+Calculo!$F$908+Calculo!$F$909+Calculo!$F$910</x:f>
        <x:v>968.2683657094299</x:v>
      </x:c>
      <x:c r="F28" s="35" t="n">
        <x:f>Calculo!$F$911+Calculo!$F$912+Calculo!$F$913+Calculo!$F$914</x:f>
        <x:v>370.05</x:v>
      </x:c>
      <x:c r="G28" s="35" t="n">
        <x:f>Calculo!$F$915+Calculo!$F$916+Calculo!$F$917+Calculo!$F$918</x:f>
        <x:v>278.1250728855612</x:v>
      </x:c>
      <x:c r="H28" s="35" t="n">
        <x:f>Calculo!$F$919+Calculo!$F$920+Calculo!$F$921+Calculo!$F$922+Calculo!$F$923</x:f>
        <x:v>537.81896308972</x:v>
      </x:c>
      <x:c r="I28" s="35" t="n">
        <x:f>Calculo!$F$924+Calculo!$F$925+Calculo!$F$926+Calculo!$F$927+Calculo!$F$928+Calculo!$F$929</x:f>
        <x:v>701.8292320735201</x:v>
      </x:c>
      <x:c r="J28" s="35" t="n">
        <x:f>Calculo!$F$930+Calculo!$F$931+Calculo!$F$932+Calculo!$F$933+Calculo!$F$934+Calculo!$F$935+Calculo!$F$936</x:f>
        <x:v>858.7922959999999</x:v>
      </x:c>
      <x:c r="K28" s="35" t="n">
        <x:f>Calculo!$F$937+Calculo!$F$938+Calculo!$F$939+Calculo!$F$940</x:f>
        <x:v>566.7258267999999</x:v>
      </x:c>
      <x:c r="L28" s="43" t="n">
        <x:f>SUM(D28:K28)</x:f>
        <x:v>5352.159472372509</x:v>
      </x:c>
    </x:row>
    <x:row r="29">
      <x:c r="A29" s="15" t="str">
        <x:v>Alto</x:v>
      </x:c>
      <x:c r="B29" s="15" t="n">
        <x:v>2031</x:v>
      </x:c>
      <x:c r="C29" s="15" t="n">
        <x:v>51.8</x:v>
      </x:c>
      <x:c r="D29" s="35" t="n">
        <x:f>Calculo!$F$941+Calculo!$F$942+Calculo!$F$943+Calculo!$F$944+Calculo!$F$945</x:f>
        <x:v>1023.0656474218274</x:v>
      </x:c>
      <x:c r="E29" s="35" t="n">
        <x:f>Calculo!$F$946+Calculo!$F$947+Calculo!$F$948+Calculo!$F$949</x:f>
        <x:v>729.2860841523127</x:v>
      </x:c>
      <x:c r="F29" s="35" t="n">
        <x:f>Calculo!$F$950+Calculo!$F$951+Calculo!$F$952+Calculo!$F$953</x:f>
        <x:v>407.57</x:v>
      </x:c>
      <x:c r="G29" s="35" t="n">
        <x:f>Calculo!$F$954+Calculo!$F$955+Calculo!$F$956+Calculo!$F$957</x:f>
        <x:v>365.9965866252997</x:v>
      </x:c>
      <x:c r="H29" s="35" t="n">
        <x:f>Calculo!$F$958+Calculo!$F$959+Calculo!$F$960+Calculo!$F$961+Calculo!$F$962</x:f>
        <x:v>707.26415623676</x:v>
      </x:c>
      <x:c r="I29" s="35" t="n">
        <x:f>Calculo!$F$963+Calculo!$F$964+Calculo!$F$965+Calculo!$F$966+Calculo!$F$967+Calculo!$F$968</x:f>
        <x:v>882.7968789252999</x:v>
      </x:c>
      <x:c r="J29" s="35" t="n">
        <x:f>Calculo!$F$969+Calculo!$F$970+Calculo!$F$971+Calculo!$F$972+Calculo!$F$973+Calculo!$F$974+Calculo!$F$975</x:f>
        <x:v>1035.811156</x:v>
      </x:c>
      <x:c r="K29" s="35" t="n">
        <x:f>Calculo!$F$976+Calculo!$F$977+Calculo!$F$978+Calculo!$F$979</x:f>
        <x:v>314.1483268</x:v>
      </x:c>
      <x:c r="L29" s="43" t="n">
        <x:f>SUM(D29:K29)</x:f>
        <x:v>5465.938836161499</x:v>
      </x:c>
    </x:row>
    <x:row r="30">
      <x:c r="A30" s="15" t="str">
        <x:v>Alto</x:v>
      </x:c>
      <x:c r="B30" s="15" t="n">
        <x:v>2032</x:v>
      </x:c>
      <x:c r="C30" s="15" t="n">
        <x:v>52.1</x:v>
      </x:c>
      <x:c r="D30" s="35" t="n">
        <x:f>Calculo!$F$980+Calculo!$F$981+Calculo!$F$982+Calculo!$F$983+Calculo!$F$984</x:f>
        <x:v>1029.708563748495</x:v>
      </x:c>
      <x:c r="E30" s="35" t="n">
        <x:f>Calculo!$F$985+Calculo!$F$986+Calculo!$F$987+Calculo!$F$988</x:f>
        <x:v>729.2860841523127</x:v>
      </x:c>
      <x:c r="F30" s="35" t="n">
        <x:f>Calculo!$F$989+Calculo!$F$990+Calculo!$F$991+Calculo!$F$992</x:f>
        <x:v>429.69</x:v>
      </x:c>
      <x:c r="G30" s="35" t="n">
        <x:f>Calculo!$F$993+Calculo!$F$994+Calculo!$F$995+Calculo!$F$996</x:f>
        <x:v>432.60883859137203</x:v>
      </x:c>
      <x:c r="H30" s="35" t="n">
        <x:f>Calculo!$F$997+Calculo!$F$998+Calculo!$F$999+Calculo!$F$1000+Calculo!$F$1001</x:f>
        <x:v>835.5717443431998</x:v>
      </x:c>
      <x:c r="I30" s="35" t="n">
        <x:f>Calculo!$F$1002+Calculo!$F$1003+Calculo!$F$1004+Calculo!$F$1005+Calculo!$F$1006+Calculo!$F$1007</x:f>
        <x:v>886.92963305035</x:v>
      </x:c>
      <x:c r="J30" s="35" t="n">
        <x:f>Calculo!$F$1008+Calculo!$F$1009+Calculo!$F$1010+Calculo!$F$1011+Calculo!$F$1012+Calculo!$F$1013+Calculo!$F$1014</x:f>
        <x:v>1222.4624199999998</x:v>
      </x:c>
      <x:c r="K30" s="35" t="n">
        <x:f>Calculo!$F$1015+Calculo!$F$1016+Calculo!$F$1017+Calculo!$F$1018</x:f>
        <x:v>314.1483268</x:v>
      </x:c>
      <x:c r="L30" s="43" t="n">
        <x:f>SUM(D30:K30)</x:f>
        <x:v>5880.40561068573</x:v>
      </x:c>
    </x:row>
    <x:row r="31">
      <x:c r="A31" s="15" t="str">
        <x:v>Alto</x:v>
      </x:c>
      <x:c r="B31" s="15" t="n">
        <x:v>2033</x:v>
      </x:c>
      <x:c r="C31" s="15" t="n">
        <x:v>52.4</x:v>
      </x:c>
      <x:c r="D31" s="35" t="n">
        <x:f>Calculo!$F$1019+Calculo!$F$1020+Calculo!$F$1021+Calculo!$F$1022+Calculo!$F$1023</x:f>
        <x:v>1036.355991830667</x:v>
      </x:c>
      <x:c r="E31" s="35" t="n">
        <x:f>Calculo!$F$1024+Calculo!$F$1025+Calculo!$F$1026+Calculo!$F$1027</x:f>
        <x:v>729.2860841523127</x:v>
      </x:c>
      <x:c r="F31" s="35" t="n">
        <x:f>Calculo!$F$1028+Calculo!$F$1029+Calculo!$F$1030+Calculo!$F$1031</x:f>
        <x:v>433.05</x:v>
      </x:c>
      <x:c r="G31" s="35" t="n">
        <x:f>Calculo!$F$1032+Calculo!$F$1033+Calculo!$F$1034+Calculo!$F$1035</x:f>
        <x:v>434.633457623568</x:v>
      </x:c>
      <x:c r="H31" s="35" t="n">
        <x:f>Calculo!$F$1036+Calculo!$F$1037+Calculo!$F$1038+Calculo!$F$1039+Calculo!$F$1040</x:f>
        <x:v>839.0680107607999</x:v>
      </x:c>
      <x:c r="I31" s="35" t="n">
        <x:f>Calculo!$F$1041+Calculo!$F$1042+Calculo!$F$1043+Calculo!$F$1044+Calculo!$F$1045+Calculo!$F$1046</x:f>
        <x:v>891.0623871754</x:v>
      </x:c>
      <x:c r="J31" s="35" t="n">
        <x:f>Calculo!$F$1047+Calculo!$F$1048+Calculo!$F$1049+Calculo!$F$1050+Calculo!$F$1051+Calculo!$F$1052+Calculo!$F$1053</x:f>
        <x:v>1226.32348</x:v>
      </x:c>
      <x:c r="K31" s="35" t="n">
        <x:f>Calculo!$F$1054+Calculo!$F$1055+Calculo!$F$1056+Calculo!$F$1057</x:f>
        <x:v>314.1483268</x:v>
      </x:c>
      <x:c r="L31" s="43" t="n">
        <x:f>SUM(D31:K31)</x:f>
        <x:v>5903.927738342748</x:v>
      </x:c>
    </x:row>
    <x:row r="32">
      <x:c r="A32" s="15" t="str">
        <x:v>Alto</x:v>
      </x:c>
      <x:c r="B32" s="15" t="n">
        <x:v>2034</x:v>
      </x:c>
      <x:c r="C32" s="15" t="n">
        <x:v>52.7</x:v>
      </x:c>
      <x:c r="D32" s="35" t="n">
        <x:f>Calculo!$F$1058+Calculo!$F$1059+Calculo!$F$1060+Calculo!$F$1061+Calculo!$F$1062</x:f>
        <x:v>1043.0079316683448</x:v>
      </x:c>
      <x:c r="E32" s="35" t="n">
        <x:f>Calculo!$F$1063+Calculo!$F$1064+Calculo!$F$1065+Calculo!$F$1066</x:f>
        <x:v>729.2860841523127</x:v>
      </x:c>
      <x:c r="F32" s="35" t="n">
        <x:f>Calculo!$F$1067+Calculo!$F$1068+Calculo!$F$1069+Calculo!$F$1070</x:f>
        <x:v>433.05</x:v>
      </x:c>
      <x:c r="G32" s="35" t="n">
        <x:f>Calculo!$F$1071+Calculo!$F$1072+Calculo!$F$1073+Calculo!$F$1074</x:f>
        <x:v>436.6580766557641</x:v>
      </x:c>
      <x:c r="H32" s="35" t="n">
        <x:f>Calculo!$F$1075+Calculo!$F$1076+Calculo!$F$1077+Calculo!$F$1078+Calculo!$F$1079</x:f>
        <x:v>842.5642771784</x:v>
      </x:c>
      <x:c r="I32" s="35" t="n">
        <x:f>Calculo!$F$1080+Calculo!$F$1081+Calculo!$F$1082+Calculo!$F$1083+Calculo!$F$1084+Calculo!$F$1085</x:f>
        <x:v>895.19514130045</x:v>
      </x:c>
      <x:c r="J32" s="35" t="n">
        <x:f>Calculo!$F$1086+Calculo!$F$1087+Calculo!$F$1088+Calculo!$F$1089+Calculo!$F$1090+Calculo!$F$1091+Calculo!$F$1092</x:f>
        <x:v>1230.18454</x:v>
      </x:c>
      <x:c r="K32" s="35" t="n">
        <x:f>Calculo!$F$1093+Calculo!$F$1094+Calculo!$F$1095+Calculo!$F$1096</x:f>
        <x:v>314.1483268</x:v>
      </x:c>
      <x:c r="L32" s="43" t="n">
        <x:f>SUM(D32:K32)</x:f>
        <x:v>5924.094377755272</x:v>
      </x:c>
    </x:row>
    <x:row r="33">
      <x:c r="A33" s="15" t="str">
        <x:v>Alto</x:v>
      </x:c>
      <x:c r="B33" s="15" t="n">
        <x:v>2035</x:v>
      </x:c>
      <x:c r="C33" s="15" t="n">
        <x:v>52.9</x:v>
      </x:c>
      <x:c r="D33" s="35" t="n">
        <x:f>Calculo!$F$1097+Calculo!$F$1098+Calculo!$F$1099+Calculo!$F$1100+Calculo!$F$1101</x:f>
        <x:v>1047.445064757632</x:v>
      </x:c>
      <x:c r="E33" s="35" t="n">
        <x:f>Calculo!$F$1102+Calculo!$F$1103+Calculo!$F$1104+Calculo!$F$1105</x:f>
        <x:v>729.2860841523127</x:v>
      </x:c>
      <x:c r="F33" s="35" t="n">
        <x:f>Calculo!$F$1106+Calculo!$F$1107+Calculo!$F$1108+Calculo!$F$1109</x:f>
        <x:v>433.05</x:v>
      </x:c>
      <x:c r="G33" s="35" t="n">
        <x:f>Calculo!$F$1110+Calculo!$F$1111+Calculo!$F$1112+Calculo!$F$1113</x:f>
        <x:v>438.0078226772281</x:v>
      </x:c>
      <x:c r="H33" s="35" t="n">
        <x:f>Calculo!$F$1114+Calculo!$F$1115+Calculo!$F$1116+Calculo!$F$1117+Calculo!$F$1118</x:f>
        <x:v>844.8951214568</x:v>
      </x:c>
      <x:c r="I33" s="35" t="n">
        <x:f>Calculo!$F$1119+Calculo!$F$1120+Calculo!$F$1121+Calculo!$F$1122+Calculo!$F$1123+Calculo!$F$1124</x:f>
        <x:v>897.9503107171499</x:v>
      </x:c>
      <x:c r="J33" s="35" t="n">
        <x:f>Calculo!$F$1125+Calculo!$F$1126+Calculo!$F$1127+Calculo!$F$1128+Calculo!$F$1129+Calculo!$F$1130+Calculo!$F$1131</x:f>
        <x:v>1232.7585800000002</x:v>
      </x:c>
      <x:c r="K33" s="35" t="n">
        <x:f>Calculo!$F$1132+Calculo!$F$1133+Calculo!$F$1134+Calculo!$F$1135</x:f>
        <x:v>314.1483268</x:v>
      </x:c>
      <x:c r="L33" s="43" t="n">
        <x:f>SUM(D33:K33)</x:f>
        <x:v>5937.541310561123</x:v>
      </x:c>
    </x:row>
    <x:row r="34">
      <x:c r="A34" s="15" t="str">
        <x:v>Alto</x:v>
      </x:c>
      <x:c r="B34" s="15" t="n">
        <x:v>2036</x:v>
      </x:c>
      <x:c r="C34" s="15" t="n">
        <x:v>53.1</x:v>
      </x:c>
      <x:c r="D34" s="35" t="n">
        <x:f>Calculo!$F$1136+Calculo!$F$1137+Calculo!$F$1138+Calculo!$F$1139+Calculo!$F$1140</x:f>
        <x:v>1051.8842030715887</x:v>
      </x:c>
      <x:c r="E34" s="35" t="n">
        <x:f>Calculo!$F$1141+Calculo!$F$1142+Calculo!$F$1143+Calculo!$F$1144</x:f>
        <x:v>729.2860841523127</x:v>
      </x:c>
      <x:c r="F34" s="35" t="n">
        <x:f>Calculo!$F$1145+Calculo!$F$1146+Calculo!$F$1147+Calculo!$F$1148</x:f>
        <x:v>433.05</x:v>
      </x:c>
      <x:c r="G34" s="35" t="n">
        <x:f>Calculo!$F$1149+Calculo!$F$1150+Calculo!$F$1151+Calculo!$F$1152</x:f>
        <x:v>439.35756869869203</x:v>
      </x:c>
      <x:c r="H34" s="35" t="n">
        <x:f>Calculo!$F$1153+Calculo!$F$1154+Calculo!$F$1155+Calculo!$F$1156+Calculo!$F$1157</x:f>
        <x:v>847.2259657351999</x:v>
      </x:c>
      <x:c r="I34" s="35" t="n">
        <x:f>Calculo!$F$1158+Calculo!$F$1159+Calculo!$F$1160+Calculo!$F$1161+Calculo!$F$1162+Calculo!$F$1163</x:f>
        <x:v>900.7054801338501</x:v>
      </x:c>
      <x:c r="J34" s="35" t="n">
        <x:f>Calculo!$F$1164+Calculo!$F$1165+Calculo!$F$1166+Calculo!$F$1167+Calculo!$F$1168+Calculo!$F$1169+Calculo!$F$1170</x:f>
        <x:v>1235.3326200000001</x:v>
      </x:c>
      <x:c r="K34" s="35" t="n">
        <x:f>Calculo!$F$1171+Calculo!$F$1172+Calculo!$F$1173+Calculo!$F$1174</x:f>
        <x:v>314.1483268</x:v>
      </x:c>
      <x:c r="L34" s="43" t="n">
        <x:f>SUM(D34:K34)</x:f>
        <x:v>5950.990248591644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52" hidden="0" customWidth="1"/>
    <x:col min="3" max="3" width="72" hidden="0" customWidth="1"/>
    <x:col min="4" max="4" width="18" hidden="0" customWidth="1"/>
    <x:col min="5" max="5" width="18" hidden="0" customWidth="1"/>
    <x:col min="6" max="6" width="28" hidden="0" customWidth="1"/>
  </x:cols>
  <x:sheetData>
    <x:row r="1" ht="32" customHeight="1">
      <x:c r="A1" s="55" t="str">
        <x:v>Inventario de fuentes</x:v>
      </x:c>
      <x:c r="B1" s="56"/>
      <x:c r="C1" s="56"/>
      <x:c r="D1" s="56"/>
      <x:c r="E1" s="56"/>
      <x:c r="F1" s="56"/>
    </x:row>
    <x:row r="2" ht="30" customHeight="1">
      <x:c r="A2" s="57" t="str">
        <x:v>Se priorizan fuentes primarias nacionales. Las fuentes autonómicas solo se usan para tarifas no publicadas de forma homogénea a nivel estatal.</x:v>
      </x:c>
      <x:c r="B2" s="56"/>
      <x:c r="C2" s="56"/>
      <x:c r="D2" s="56"/>
      <x:c r="E2" s="56"/>
      <x:c r="F2" s="56"/>
    </x:row>
    <x:row r="3">
      <x:c r="A3" s="56"/>
      <x:c r="B3" s="56"/>
      <x:c r="C3" s="56"/>
      <x:c r="D3" s="56"/>
      <x:c r="E3" s="56"/>
      <x:c r="F3" s="56"/>
    </x:row>
    <x:row r="4">
      <x:c r="A4" s="58" t="str">
        <x:v>Fuente</x:v>
      </x:c>
      <x:c r="B4" s="58" t="str">
        <x:v>Variable / uso</x:v>
      </x:c>
      <x:c r="C4" s="58" t="str">
        <x:v>URL</x:v>
      </x:c>
      <x:c r="D4" s="58" t="str">
        <x:v>Fecha/corte</x:v>
      </x:c>
      <x:c r="E4" s="58" t="str">
        <x:v>Página/tabla</x:v>
      </x:c>
      <x:c r="F4" s="58" t="str">
        <x:v>Tratamiento</x:v>
      </x:c>
    </x:row>
    <x:row r="5">
      <x:c r="A5" s="41" t="str">
        <x:v>Página CONVOCA</x:v>
      </x:c>
      <x:c r="B5" s="41" t="str">
        <x:v>Texto y estructura publicados; cifras económicas provisionales</x:v>
      </x:c>
      <x:c r="C5" s="41" t="str">
        <x:v>https://convoca.cloud/pulso/soluciones/plan-sanidad-2036</x:v>
      </x:c>
      <x:c r="D5" s="41" t="str">
        <x:v>03-08-2026</x:v>
      </x:c>
      <x:c r="E5" s="41" t="str">
        <x:v>Página completa</x:v>
      </x:c>
      <x:c r="F5" s="41" t="str">
        <x:v>Fuente del texto a conservar</x:v>
      </x:c>
    </x:row>
    <x:row r="6">
      <x:c r="A6" s="41" t="str">
        <x:v>SIAP 2024</x:v>
      </x:c>
      <x:c r="B6" s="41" t="str">
        <x:v>MFyC 31.241; Pediatría 6.719; Enfermería 36.424; cupos, actividad y 13.026 centros/consultorios</x:v>
      </x:c>
      <x:c r="C6" s="41" t="str">
        <x:v>https://www.sanidad.gob.es/estadEstudios/estadisticas/docs/siap/RGraficoSIAP_SNS_2024.pdf</x:v>
      </x:c>
      <x:c r="D6" s="41" t="str">
        <x:v>2024</x:v>
      </x:c>
      <x:c r="E6" s="41" t="str">
        <x:v>Resumen gráfico</x:v>
      </x:c>
      <x:c r="F6" s="41" t="str">
        <x:v>Oficial</x:v>
      </x:c>
    </x:row>
    <x:row r="7">
      <x:c r="A7" s="41" t="str">
        <x:v>RRHH SNS 2024</x:v>
      </x:c>
      <x:c r="B7" s="41" t="str">
        <x:v>Plantillas, formación en curso y distribución por nivel</x:v>
      </x:c>
      <x:c r="C7" s="41" t="str">
        <x:v>https://www.sanidad.gob.es/estadEstudios/estadisticas/sisInfSanSNS/tablasEstadisticas/InfAnual2024/Monografico_RRHH_2024.pdf</x:v>
      </x:c>
      <x:c r="D7" s="41" t="str">
        <x:v>2024</x:v>
      </x:c>
      <x:c r="E7" s="41" t="str">
        <x:v>Tablas RRHH</x:v>
      </x:c>
      <x:c r="F7" s="41" t="str">
        <x:v>Oficial</x:v>
      </x:c>
    </x:row>
    <x:row r="8">
      <x:c r="A8" s="41" t="str">
        <x:v>Plan AP 2025–2027</x:v>
      </x:c>
      <x:c r="B8" s="41" t="str">
        <x:v>Línea base de actuaciones ya aprobadas</x:v>
      </x:c>
      <x:c r="C8" s="41" t="str">
        <x:v>https://www.sanidad.gob.es/areas/calidadAsistencial/estrategias/atencionPrimaria/docs/Plan_de_Accion_de_Atencion_Primaria_y_Comunitaria_2025-2027.pdf</x:v>
      </x:c>
      <x:c r="D8" s="41" t="str">
        <x:v>2025–2027</x:v>
      </x:c>
      <x:c r="E8" s="41" t="str">
        <x:v>Documento completo</x:v>
      </x:c>
      <x:c r="F8" s="41" t="str">
        <x:v>Oficial</x:v>
      </x:c>
    </x:row>
    <x:row r="9">
      <x:c r="A9" s="41" t="str">
        <x:v>Transferencia AP 2026</x:v>
      </x:c>
      <x:c r="B9" s="41" t="str">
        <x:v>172,425 M€ de financiación ya existente</x:v>
      </x:c>
      <x:c r="C9" s="41" t="str">
        <x:v>https://www.sanidad.gob.es/en/gabinete/notasPrensa.do?id=6919</x:v>
      </x:c>
      <x:c r="D9" s="41" t="str">
        <x:v>26-05-2026</x:v>
      </x:c>
      <x:c r="E9" s="41" t="str">
        <x:v>Nota de prensa</x:v>
      </x:c>
      <x:c r="F9" s="41" t="str">
        <x:v>Se descuenta solapamiento</x:v>
      </x:c>
    </x:row>
    <x:row r="10">
      <x:c r="A10" s="41" t="str">
        <x:v>Retribuciones SAS 2026</x:v>
      </x:c>
      <x:c r="B10" s="41" t="str">
        <x:v>Costes brutos por categoría profesional</x:v>
      </x:c>
      <x:c r="C10" s="41" t="str">
        <x:v>https://www.sspa.juntadeandalucia.es/servicioandaluzdesalud/sites/default/files/sincfiles/wsas-media-sas_normativa_mediafile/2026/Resolucion_0002_2026_DGP_Retribuciones_2026.pdf</x:v>
      </x:c>
      <x:c r="D10" s="41" t="str">
        <x:v>2026</x:v>
      </x:c>
      <x:c r="E10" s="41" t="str">
        <x:v>Tablas retributivas</x:v>
      </x:c>
      <x:c r="F10" s="41" t="str">
        <x:v>Proxy homogéneo oficial</x:v>
      </x:c>
    </x:row>
    <x:row r="11">
      <x:c r="A11" s="41" t="str">
        <x:v>Cotizaciones 2026</x:v>
      </x:c>
      <x:c r="B11" s="41" t="str">
        <x:v>23,60% contingencias comunes empresa; MEI y otros conceptos</x:v>
      </x:c>
      <x:c r="C11" s="41" t="str">
        <x:v>https://www.boe.es/diario_boe/txt.php?id=BOE-A-2026-7296</x:v>
      </x:c>
      <x:c r="D11" s="41" t="str">
        <x:v>2026</x:v>
      </x:c>
      <x:c r="E11" s="41" t="str">
        <x:v>Arts. 4 y 16</x:v>
      </x:c>
      <x:c r="F11" s="41" t="str">
        <x:v>Factor cargado 1,31</x:v>
      </x:c>
    </x:row>
    <x:row r="12">
      <x:c r="A12" s="41" t="str">
        <x:v>SISLE diciembre 2025</x:v>
      </x:c>
      <x:c r="B12" s="41" t="str">
        <x:v>184.715 &gt;6 meses; totales y porcentajes de procesos seleccionados</x:v>
      </x:c>
      <x:c r="C12" s="41" t="str">
        <x:v>https://www.sanidad.gob.es/estadEstudios/estadisticas/inforRecopilaciones/docs/LISTAS_PUBLICACION_Dic_2025.pdf</x:v>
      </x:c>
      <x:c r="D12" s="41" t="str">
        <x:v>31-12-2025</x:v>
      </x:c>
      <x:c r="E12" s="41" t="str">
        <x:v>pp. 4 y 8</x:v>
      </x:c>
      <x:c r="F12" s="41" t="str">
        <x:v>Oficial</x:v>
      </x:c>
    </x:row>
    <x:row r="13">
      <x:c r="A13" s="41" t="str">
        <x:v>RD 605/2003</x:v>
      </x:c>
      <x:c r="B13" s="41" t="str">
        <x:v>Tramos de espera 0–90, 91–180, 181–365 y &gt;365</x:v>
      </x:c>
      <x:c r="C13" s="41" t="str">
        <x:v>https://www.boe.es/buscar/act.php?id=BOE-A-2003-11266</x:v>
      </x:c>
      <x:c r="D13" s="41" t="str">
        <x:v>2003</x:v>
      </x:c>
      <x:c r="E13" s="41" t="str">
        <x:v>Anexos</x:v>
      </x:c>
      <x:c r="F13" s="41" t="str">
        <x:v>Definición operativa</x:v>
      </x:c>
    </x:row>
    <x:row r="14">
      <x:c r="A14" s="41" t="str">
        <x:v>RD 1039/2011</x:v>
      </x:c>
      <x:c r="B14" s="41" t="str">
        <x:v>Garantía estatal de 180 días para cinco procesos</x:v>
      </x:c>
      <x:c r="C14" s="41" t="str">
        <x:v>https://www.boe.es/buscar/act.php?id=BOE-A-2011-14190</x:v>
      </x:c>
      <x:c r="D14" s="41" t="str">
        <x:v>2011</x:v>
      </x:c>
      <x:c r="E14" s="41" t="str">
        <x:v>Anexo</x:v>
      </x:c>
      <x:c r="F14" s="41" t="str">
        <x:v>Alcance jurídico</x:v>
      </x:c>
    </x:row>
    <x:row r="15">
      <x:c r="A15" s="41" t="str">
        <x:v>RAE-CMBD 2024</x:v>
      </x:c>
      <x:c r="B15" s="41" t="str">
        <x:v>Costes por APR-GRD: cadera, rodilla, valvular y by-pass</x:v>
      </x:c>
      <x:c r="C15" s="41" t="str">
        <x:v>https://www.sanidad.gob.es/estadEstudios/estadisticas/docs/CMBD/2024/Resultados_version_40_APR_GRD.xlsx</x:v>
      </x:c>
      <x:c r="D15" s="41" t="str">
        <x:v>2024 provisional</x:v>
      </x:c>
      <x:c r="E15" s="41" t="str">
        <x:v>Hoja BASAL</x:v>
      </x:c>
      <x:c r="F15" s="41" t="str">
        <x:v>Oficial</x:v>
      </x:c>
    </x:row>
    <x:row r="16">
      <x:c r="A16" s="41" t="str">
        <x:v>Procesos quirúrgicos 2024</x:v>
      </x:c>
      <x:c r="B16" s="41" t="str">
        <x:v>Coste medio 6.699 € de procesos quirúrgicos frecuentes</x:v>
      </x:c>
      <x:c r="C16" s="41" t="str">
        <x:v>https://www.sanidad.gob.es/estadEstudios/estadisticas/docs/CMBD/2024Obstetricos_Quirurgicos.pdf</x:v>
      </x:c>
      <x:c r="D16" s="41" t="str">
        <x:v>2024 provisional</x:v>
      </x:c>
      <x:c r="E16" s="41" t="str">
        <x:v>Tabla procesos</x:v>
      </x:c>
      <x:c r="F16" s="41" t="str">
        <x:v>Oficial</x:v>
      </x:c>
    </x:row>
    <x:row r="17">
      <x:c r="A17" s="41" t="str">
        <x:v>Tarifas Aragón 2025</x:v>
      </x:c>
      <x:c r="B17" s="41" t="str">
        <x:v>Tarifas máximas de concierto para cataratas, cadera y rodilla</x:v>
      </x:c>
      <x:c r="C17" s="41" t="str">
        <x:v>https://www.boa.aragon.es/cgi-bin/EBOA/BRSCGI?CMD=VEROBJ&amp;MLKOB=1406220560404</x:v>
      </x:c>
      <x:c r="D17" s="41" t="str">
        <x:v>2025</x:v>
      </x:c>
      <x:c r="E17" s="41" t="str">
        <x:v>Anexo II</x:v>
      </x:c>
      <x:c r="F17" s="41" t="str">
        <x:v>Oficial autonómica</x:v>
      </x:c>
    </x:row>
    <x:row r="18">
      <x:c r="A18" s="41" t="str">
        <x:v>Oferta FSE 2027</x:v>
      </x:c>
      <x:c r="B18" s="41" t="str">
        <x:v>12.850 plazas: 9.676 Medicina, 2.341 Enfermería, 293 Psicología</x:v>
      </x:c>
      <x:c r="C18" s="41" t="str">
        <x:v>https://www.sanidad.gob.es/va/gabinete/notasPrensa.do?id=6963</x:v>
      </x:c>
      <x:c r="D18" s="41" t="str">
        <x:v>14-07-2026</x:v>
      </x:c>
      <x:c r="E18" s="41" t="str">
        <x:v>Nota oficial</x:v>
      </x:c>
      <x:c r="F18" s="41" t="str">
        <x:v>Escenario base</x:v>
      </x:c>
    </x:row>
    <x:row r="19">
      <x:c r="A19" s="41" t="str">
        <x:v>Oferta FSE 2025/26</x:v>
      </x:c>
      <x:c r="B19" s="41" t="str">
        <x:v>MFyC 2.544; Psiquiatría 335; infantil 52; PIR 280; EIR SM 356; EIR familiar 964; geriátrica 99</x:v>
      </x:c>
      <x:c r="C19" s="41" t="str">
        <x:v>https://www.boe.es/boe/dias/2025/08/21/pdfs/BOE-A-2025-17059.pdf</x:v>
      </x:c>
      <x:c r="D19" s="41" t="str">
        <x:v>21-08-2025</x:v>
      </x:c>
      <x:c r="E19" s="41" t="str">
        <x:v>Anexo I</x:v>
      </x:c>
      <x:c r="F19" s="41" t="str">
        <x:v>Distribución oficial más reciente por especialidad</x:v>
      </x:c>
    </x:row>
    <x:row r="20">
      <x:c r="A20" s="41" t="str">
        <x:v>EGSP 2024</x:v>
      </x:c>
      <x:c r="B20" s="41" t="str">
        <x:v>101.739 M€ total; 1.945 M€ docencia FSE; 1.357 M€ salud pública; 14.627 M€ AP</x:v>
      </x:c>
      <x:c r="C20" s="41" t="str">
        <x:v>https://www.sanidad.gob.es/estadEstudios/estadisticas/inforRecopilaciones/gastoSanitario2005/tablasEstEGSP/Principales_resultados.pdf</x:v>
      </x:c>
      <x:c r="D20" s="41" t="str">
        <x:v>2024</x:v>
      </x:c>
      <x:c r="E20" s="41" t="str">
        <x:v>Tablas 3 y 7</x:v>
      </x:c>
      <x:c r="F20" s="41" t="str">
        <x:v>Línea base oficial</x:v>
      </x:c>
    </x:row>
    <x:row r="21">
      <x:c r="A21" s="41" t="str">
        <x:v>Plan Salud Mental 2025–2027</x:v>
      </x:c>
      <x:c r="B21" s="41" t="str">
        <x:v>39 M€/año consolidados</x:v>
      </x:c>
      <x:c r="C21" s="41" t="str">
        <x:v>https://www.sanidad.gob.es/areas/calidadAsistencial/estrategias/saludMental/docs/Plan_accion_salud_mental_2025_27.pdf</x:v>
      </x:c>
      <x:c r="D21" s="41" t="str">
        <x:v>2025–2027</x:v>
      </x:c>
      <x:c r="E21" s="41" t="str">
        <x:v>p. 17</x:v>
      </x:c>
      <x:c r="F21" s="41" t="str">
        <x:v>Se descuenta</x:v>
      </x:c>
    </x:row>
    <x:row r="22">
      <x:c r="A22" s="41" t="str">
        <x:v>Estrategia Salud Mental</x:v>
      </x:c>
      <x:c r="B22" s="41" t="str">
        <x:v>Equipos interdisciplinares y carencia de recursos</x:v>
      </x:c>
      <x:c r="C22" s="41" t="str">
        <x:v>https://www.sanidad.gob.es/bibliotecaPub/repositorio/libros/29236_estrategia_de_salud_mental_del_Sistema_Nacional_de_Salud_2022-2026.pdf</x:v>
      </x:c>
      <x:c r="D22" s="41" t="str">
        <x:v>2022–2026</x:v>
      </x:c>
      <x:c r="E22" s="41" t="str">
        <x:v>Objetivos e indicadores</x:v>
      </x:c>
      <x:c r="F22" s="41" t="str">
        <x:v>Oficial</x:v>
      </x:c>
    </x:row>
    <x:row r="23">
      <x:c r="A23" s="41" t="str">
        <x:v>SIAE 2023</x:v>
      </x:c>
      <x:c r="B23" s="41" t="str">
        <x:v>Psiquiatría pública 4.951; red de centros y hospitales</x:v>
      </x:c>
      <x:c r="C23" s="41" t="str">
        <x:v>https://www.sanidad.gob.es/estadEstudios/estadisticas/docs/TablasSIAE2023/2023_INFORME_ANUAL_SIAE.pdf</x:v>
      </x:c>
      <x:c r="D23" s="41" t="str">
        <x:v>2023</x:v>
      </x:c>
      <x:c r="E23" s="41" t="str">
        <x:v>pp. 50–55</x:v>
      </x:c>
      <x:c r="F23" s="41" t="str">
        <x:v>Oficial</x:v>
      </x:c>
    </x:row>
    <x:row r="24">
      <x:c r="A24" s="41" t="str">
        <x:v>Cronicidad 2025–2028</x:v>
      </x:c>
      <x:c r="B24" s="41" t="str">
        <x:v>Modelo centrado en persona, AP, domicilio y coordinación</x:v>
      </x:c>
      <x:c r="C24" s="41" t="str">
        <x:v>https://www.sanidad.gob.es/areas/calidadAsistencial/estrategias/abordajeCronicidad/docs/20250704_EAC_DOCUMENTO-DESARROLLO_2025-2028_Final.pdf</x:v>
      </x:c>
      <x:c r="D24" s="41" t="str">
        <x:v>2025–2028</x:v>
      </x:c>
      <x:c r="E24" s="41" t="str">
        <x:v>Documento completo</x:v>
      </x:c>
      <x:c r="F24" s="41" t="str">
        <x:v>Oficial</x:v>
      </x:c>
    </x:row>
    <x:row r="25">
      <x:c r="A25" s="41" t="str">
        <x:v>Mapa paliativos 2024</x:v>
      </x:c>
      <x:c r="B25" s="41" t="str">
        <x:v>301 equipos básicos, 169 completos y 698 recursos adultos; 94 pediátricos</x:v>
      </x:c>
      <x:c r="C25" s="41" t="str">
        <x:v>https://www.sanidad.gob.es/areas/calidadAsistencial/estrategias/cuidadosPaliativos/docs/Mapa_Recursos_Cuidados_Paliativos_SNS.pdf</x:v>
      </x:c>
      <x:c r="D25" s="41" t="str">
        <x:v>2024</x:v>
      </x:c>
      <x:c r="E25" s="41" t="str">
        <x:v>pp. 41–67</x:v>
      </x:c>
      <x:c r="F25" s="41" t="str">
        <x:v>Oficial</x:v>
      </x:c>
    </x:row>
    <x:row r="26">
      <x:c r="A26" s="41" t="str">
        <x:v>INE Proyecciones 2026–2076</x:v>
      </x:c>
      <x:c r="B26" s="41" t="str">
        <x:v>Población anual 2027–2036</x:v>
      </x:c>
      <x:c r="C26" s="41" t="str">
        <x:v>https://www.ine.es/dyngs/Prensa/PROP20262076.htm</x:v>
      </x:c>
      <x:c r="D26" s="41" t="str">
        <x:v>17-06-2026</x:v>
      </x:c>
      <x:c r="E26" s="41" t="str">
        <x:v>Serie central</x:v>
      </x:c>
      <x:c r="F26" s="41" t="str">
        <x:v>Oficial; simulación, no predicción</x:v>
      </x:c>
    </x:row>
    <x:row r="27">
      <x:c r="A27" s="41" t="str">
        <x:v>Estrategia Salud Pública 2022</x:v>
      </x:c>
      <x:c r="B27" s="41" t="str">
        <x:v>Marco de prevención, promoción y salud en todas las políticas</x:v>
      </x:c>
      <x:c r="C27" s="41" t="str">
        <x:v>https://www.sanidad.gob.es/organizacion/planesEstrategias/saludPublica/docs/Estrategia_de_Salud_Publica_2022.pdf</x:v>
      </x:c>
      <x:c r="D27" s="41" t="str">
        <x:v>2022</x:v>
      </x:c>
      <x:c r="E27" s="41" t="str">
        <x:v>Documento completo</x:v>
      </x:c>
      <x:c r="F27" s="41" t="str">
        <x:v>Oficial</x:v>
      </x:c>
    </x:row>
    <x:row r="28">
      <x:c r="A28" s="41" t="str">
        <x:v>Cribado mama 45–74</x:v>
      </x:c>
      <x:c r="B28" s="41" t="str">
        <x:v>Impacto 534 M€ 2025–2029, menor por despliegues ya iniciados</x:v>
      </x:c>
      <x:c r="C28" s="41" t="str">
        <x:v>https://www.sanidad.gob.es/ca/gabinete/notasPrensa.do?id=6913</x:v>
      </x:c>
      <x:c r="D28" s="41" t="str">
        <x:v>20-05-2026</x:v>
      </x:c>
      <x:c r="E28" s="41" t="str">
        <x:v>Nota oficial</x:v>
      </x:c>
      <x:c r="F28" s="41" t="str">
        <x:v>No se duplica</x:v>
      </x:c>
    </x:row>
    <x:row r="29">
      <x:c r="A29" s="41" t="str">
        <x:v>Salud bucodental 2026</x:v>
      </x:c>
      <x:c r="B29" s="41" t="str">
        <x:v>60,058 M€ ya financiados; coberturas 30,4% infancia, 25% embarazo, ~3% 65+</x:v>
      </x:c>
      <x:c r="C29" s="41" t="str">
        <x:v>https://www.sanidad.gob.es/gabinete/notasPrensa.do?id=6917</x:v>
      </x:c>
      <x:c r="D29" s="41" t="str">
        <x:v>26-05-2026</x:v>
      </x:c>
      <x:c r="E29" s="41" t="str">
        <x:v>Nota oficial</x:v>
      </x:c>
      <x:c r="F29" s="41" t="str">
        <x:v>Línea base</x:v>
      </x:c>
    </x:row>
    <x:row r="30">
      <x:c r="A30" s="41" t="str">
        <x:v>Plan bucodental 2022</x:v>
      </x:c>
      <x:c r="B30" s="41" t="str">
        <x:v>Coste medio utilizado por el reparto: 53,4 €/persona</x:v>
      </x:c>
      <x:c r="C30" s="41" t="str">
        <x:v>https://www.lamoncloa.gob.es/consejodeministros/referencias/documents/2022/refc20220614_cc.pdf</x:v>
      </x:c>
      <x:c r="D30" s="41" t="str">
        <x:v>14-06-2022</x:v>
      </x:c>
      <x:c r="E30" s="41" t="str">
        <x:v>Criterios de reparto</x:v>
      </x:c>
      <x:c r="F30" s="41" t="str">
        <x:v>Actualizado a supuesto 2026</x:v>
      </x:c>
    </x:row>
    <x:row r="31">
      <x:c r="A31" s="41" t="str">
        <x:v>Plan Veo 2026</x:v>
      </x:c>
      <x:c r="B31" s="41" t="str">
        <x:v>70 M€ y 325.661 menores atendidos; ayuda hasta 100 €</x:v>
      </x:c>
      <x:c r="C31" s="41" t="str">
        <x:v>https://www.sanidad.gob.es/en/gabinete/notasPrensa.do?id=6935</x:v>
      </x:c>
      <x:c r="D31" s="41" t="str">
        <x:v>12-06-2026</x:v>
      </x:c>
      <x:c r="E31" s="41" t="str">
        <x:v>Nota oficial</x:v>
      </x:c>
      <x:c r="F31" s="41" t="str">
        <x:v>Permanece en base; M7 solo evalúa ampliación</x:v>
      </x:c>
    </x:row>
    <x:row r="32">
      <x:c r="A32" s="41" t="str">
        <x:v>Seguimiento Salud Digital 2026</x:v>
      </x:c>
      <x:c r="B32" s="41" t="str">
        <x:v>92% población en HCD interoperable; 230 M€ AP y 130 M€ atención personalizada previos</x:v>
      </x:c>
      <x:c r="C32" s="41" t="str">
        <x:v>https://www.sanidad.gob.es/areas/saludDigital/doc/2026_03_SEGUIMIENTO_ESD.pdf</x:v>
      </x:c>
      <x:c r="D32" s="41" t="str">
        <x:v>24-03-2026</x:v>
      </x:c>
      <x:c r="E32" s="41" t="str">
        <x:v>Planes 2, 4 y anexos</x:v>
      </x:c>
      <x:c r="F32" s="41" t="str">
        <x:v>Línea base</x:v>
      </x:c>
    </x:row>
    <x:row r="33">
      <x:c r="A33" s="41" t="str">
        <x:v>Espacio Europeo de Datos de Salud</x:v>
      </x:c>
      <x:c r="B33" s="41" t="str">
        <x:v>Acceso, portabilidad y registro de accesos</x:v>
      </x:c>
      <x:c r="C33" s="41" t="str">
        <x:v>https://www.boe.es/buscar/doc.php?id=DOUE-L-2025-80382</x:v>
      </x:c>
      <x:c r="D33" s="41" t="str">
        <x:v>2025</x:v>
      </x:c>
      <x:c r="E33" s="41" t="str">
        <x:v>Reglamento UE 2025/327</x:v>
      </x:c>
      <x:c r="F33" s="41" t="str">
        <x:v>Obligación regulatoria</x:v>
      </x:c>
    </x:row>
    <x:row r="34">
      <x:c r="A34" s="41" t="str">
        <x:v>Reglamento IA</x:v>
      </x:c>
      <x:c r="B34" s="41" t="str">
        <x:v>Supervisión humana, trazabilidad, registro y ciberseguridad</x:v>
      </x:c>
      <x:c r="C34" s="41" t="str">
        <x:v>https://www.boe.es/buscar/doc.php?id=DOUE-L-2024-81079</x:v>
      </x:c>
      <x:c r="D34" s="41" t="str">
        <x:v>2024</x:v>
      </x:c>
      <x:c r="E34" s="41" t="str">
        <x:v>Reglamento UE 2024/1689</x:v>
      </x:c>
      <x:c r="F34" s="41" t="str">
        <x:v>Obligación regulatoria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52" hidden="0" customWidth="1"/>
    <x:col min="4" max="4" width="42" hidden="0" customWidth="1"/>
    <x:col min="5" max="5" width="14" hidden="0" customWidth="1"/>
    <x:col min="6" max="6" width="36" hidden="0" customWidth="1"/>
  </x:cols>
  <x:sheetData>
    <x:row r="1" ht="32" customHeight="1">
      <x:c r="A1" s="55" t="str">
        <x:v>Cambios mínimos propuestos para la página</x:v>
      </x:c>
      <x:c r="B1" s="56"/>
      <x:c r="C1" s="56"/>
      <x:c r="D1" s="56"/>
      <x:c r="E1" s="56"/>
      <x:c r="F1" s="56"/>
    </x:row>
    <x:row r="2" ht="30" customHeight="1">
      <x:c r="A2" s="57" t="str">
        <x:v>Se conservan estructura, compromisos, nombres y contenido de las ocho medidas. Solo se sustituye el bloque económico y se añade trazabilidad.</x:v>
      </x:c>
      <x:c r="B2" s="56"/>
      <x:c r="C2" s="56"/>
      <x:c r="D2" s="56"/>
      <x:c r="E2" s="56"/>
      <x:c r="F2" s="56"/>
    </x:row>
    <x:row r="3">
      <x:c r="A3" s="56"/>
      <x:c r="B3" s="56"/>
      <x:c r="C3" s="56"/>
      <x:c r="D3" s="56"/>
      <x:c r="E3" s="56"/>
      <x:c r="F3" s="56"/>
    </x:row>
    <x:row r="4">
      <x:c r="A4" s="58" t="str">
        <x:v>Elemento</x:v>
      </x:c>
      <x:c r="B4" s="58" t="str">
        <x:v>Texto/valor actual</x:v>
      </x:c>
      <x:c r="C4" s="58" t="str">
        <x:v>Sustitución propuesta</x:v>
      </x:c>
      <x:c r="D4" s="58" t="str">
        <x:v>Motivo</x:v>
      </x:c>
      <x:c r="E4" s="58" t="str">
        <x:v>Editar ahora</x:v>
      </x:c>
      <x:c r="F4" s="58" t="str">
        <x:v>Nota</x:v>
      </x:c>
    </x:row>
    <x:row r="5">
      <x:c r="A5" s="41" t="str">
        <x:v>Titular inversión</x:v>
      </x:c>
      <x:c r="B5" s="41" t="str">
        <x:v>≈8.000–9.500 M€/año en 2032</x:v>
      </x:c>
      <x:c r="C5" s="41" t="str">
        <x:f>"Escenario central: "&amp;TEXT(Resumen!$B$6,"#,##0")&amp;" M€/año en 2032; banda "&amp;TEXT(Resumen!$B$5,"#,##0")&amp;"–"&amp;TEXT(Resumen!$B$7,"#,##0")&amp;" M€"</x:f>
        <x:v>Escenario central: 3,359 M€/año en 2032; banda 1,701–5,880 M€</x:v>
      </x:c>
      <x:c r="D5" s="41" t="str">
        <x:v>El valor actual es un reparto top-down</x:v>
      </x:c>
      <x:c r="E5" s="41" t="str">
        <x:v>Sí</x:v>
      </x:c>
      <x:c r="F5" s="41" t="str">
        <x:v>Mostrar euros constantes de 2026</x:v>
      </x:c>
    </x:row>
    <x:row r="6">
      <x:c r="A6" s="41" t="str">
        <x:v>Acumulado</x:v>
      </x:c>
      <x:c r="B6" s="41" t="str">
        <x:v>No publicado</x:v>
      </x:c>
      <x:c r="C6" s="41" t="str">
        <x:f>"Acumulado central 2027–2036: "&amp;TEXT(Resumen!$C$6,"#,##0")&amp;" M€"</x:f>
        <x:v>Acumulado central 2027–2036: 28,261 M€</x:v>
      </x:c>
      <x:c r="D6" s="41" t="str">
        <x:v>Permite ver el coste completo 2027–2036</x:v>
      </x:c>
      <x:c r="E6" s="41" t="str">
        <x:v>Sí</x:v>
      </x:c>
      <x:c r="F6" s="41" t="str">
        <x:v>Separar anual y acumulado</x:v>
      </x:c>
    </x:row>
    <x:row r="7">
      <x:c r="A7" s="41" t="str">
        <x:v>M1</x:v>
      </x:c>
      <x:c r="B7" s="41" t="str">
        <x:v>1.900–2.250 M€</x:v>
      </x:c>
      <x:c r="C7" s="41" t="str">
        <x:f>"2032: "&amp;TEXT(Resumen!$D$11,"#,##0")&amp;" M€ central ("&amp;TEXT(Resumen!$C$11,"#,##0")&amp;"–"&amp;TEXT(Resumen!$E$11,"#,##0")&amp;")"</x:f>
        <x:v>2032: 673 M€ central (384–1,030)</x:v>
      </x:c>
      <x:c r="D7" s="41" t="str">
        <x:v>Actualizar desde modelo bottom-up</x:v>
      </x:c>
      <x:c r="E7" s="41" t="str">
        <x:v>Sí</x:v>
      </x:c>
      <x:c r="F7" s="41" t="str">
        <x:v>No cambiar el texto de la medida</x:v>
      </x:c>
    </x:row>
    <x:row r="8">
      <x:c r="A8" s="41" t="str">
        <x:v>M2</x:v>
      </x:c>
      <x:c r="B8" s="41" t="str">
        <x:v>1.200–1.425 M€</x:v>
      </x:c>
      <x:c r="C8" s="41" t="str">
        <x:f>"2032: "&amp;TEXT(Resumen!$D$12,"#,##0")&amp;" M€ central ("&amp;TEXT(Resumen!$C$12,"#,##0")&amp;"–"&amp;TEXT(Resumen!$E$12,"#,##0")&amp;")"</x:f>
        <x:v>2032: 372 M€ central (107–729)</x:v>
      </x:c>
      <x:c r="D8" s="41" t="str">
        <x:v>No cargar el backlog puntual a 2032</x:v>
      </x:c>
      <x:c r="E8" s="41" t="str">
        <x:v>Sí</x:v>
      </x:c>
      <x:c r="F8" s="41" t="str">
        <x:v>Añadir coste puntual 2027–2030</x:v>
      </x:c>
    </x:row>
    <x:row r="9">
      <x:c r="A9" s="41" t="str">
        <x:v>M3</x:v>
      </x:c>
      <x:c r="B9" s="41" t="str">
        <x:v>1.300–1.550 M€</x:v>
      </x:c>
      <x:c r="C9" s="41" t="str">
        <x:f>"2032: "&amp;TEXT(Resumen!$D$13,"#,##0")&amp;" M€ central ("&amp;TEXT(Resumen!$C$13,"#,##0")&amp;"–"&amp;TEXT(Resumen!$E$13,"#,##0")&amp;")"</x:f>
        <x:v>2032: 258 M€ central (113–430)</x:v>
      </x:c>
      <x:c r="D9" s="41" t="str">
        <x:v>Solo plazas adicionales sobre base</x:v>
      </x:c>
      <x:c r="E9" s="41" t="str">
        <x:v>Sí</x:v>
      </x:c>
      <x:c r="F9" s="41" t="str">
        <x:v>Conectar con M1/M4</x:v>
      </x:c>
    </x:row>
    <x:row r="10">
      <x:c r="A10" s="41" t="str">
        <x:v>M4</x:v>
      </x:c>
      <x:c r="B10" s="41" t="str">
        <x:v>850–1.000 M€</x:v>
      </x:c>
      <x:c r="C10" s="41" t="str">
        <x:f>"2032: "&amp;TEXT(Resumen!$D$14,"#,##0")&amp;" M€ central ("&amp;TEXT(Resumen!$C$14,"#,##0")&amp;"–"&amp;TEXT(Resumen!$E$14,"#,##0")&amp;")"</x:f>
        <x:v>2032: 272 M€ central (141–433)</x:v>
      </x:c>
      <x:c r="D10" s="41" t="str">
        <x:v>Plantilla multidisciplinar completa</x:v>
      </x:c>
      <x:c r="E10" s="41" t="str">
        <x:v>Sí</x:v>
      </x:c>
      <x:c r="F10" s="41" t="str">
        <x:v>Descontar 39 M€ existentes</x:v>
      </x:c>
    </x:row>
    <x:row r="11">
      <x:c r="A11" s="41" t="str">
        <x:v>M5</x:v>
      </x:c>
      <x:c r="B11" s="41" t="str">
        <x:v>750–900 M€</x:v>
      </x:c>
      <x:c r="C11" s="41" t="str">
        <x:f>"2032: "&amp;TEXT(Resumen!$D$15,"#,##0")&amp;" M€ central ("&amp;TEXT(Resumen!$C$15,"#,##0")&amp;"–"&amp;TEXT(Resumen!$E$15,"#,##0")&amp;")"</x:f>
        <x:v>2032: 371 M€ central (185–836)</x:v>
      </x:c>
      <x:c r="D11" s="41" t="str">
        <x:v>Equipos, telemonitorización y cuidadores</x:v>
      </x:c>
      <x:c r="E11" s="41" t="str">
        <x:v>Sí</x:v>
      </x:c>
      <x:c r="F11" s="41" t="str">
        <x:v>Separar OPEX</x:v>
      </x:c>
    </x:row>
    <x:row r="12">
      <x:c r="A12" s="41" t="str">
        <x:v>M6</x:v>
      </x:c>
      <x:c r="B12" s="41" t="str">
        <x:v>640–760 M€</x:v>
      </x:c>
      <x:c r="C12" s="41" t="str">
        <x:f>"2032: "&amp;TEXT(Resumen!$D$16,"#,##0")&amp;" M€ central ("&amp;TEXT(Resumen!$C$16,"#,##0")&amp;"–"&amp;TEXT(Resumen!$E$16,"#,##0")&amp;")"</x:f>
        <x:v>2032: 534 M€ central (317–887)</x:v>
      </x:c>
      <x:c r="D12" s="41" t="str">
        <x:v>Desglose por población y módulos</x:v>
      </x:c>
      <x:c r="E12" s="41" t="str">
        <x:v>Sí</x:v>
      </x:c>
      <x:c r="F12" s="41" t="str">
        <x:v>No duplicar cribados aprobados</x:v>
      </x:c>
    </x:row>
    <x:row r="13">
      <x:c r="A13" s="41" t="str">
        <x:v>M7</x:v>
      </x:c>
      <x:c r="B13" s="41" t="str">
        <x:v>800–950 M€</x:v>
      </x:c>
      <x:c r="C13" s="41" t="str">
        <x:f>"2032: "&amp;TEXT(Resumen!$D$17,"#,##0")&amp;" M€ central ("&amp;TEXT(Resumen!$C$17,"#,##0")&amp;"–"&amp;TEXT(Resumen!$E$17,"#,##0")&amp;")"</x:f>
        <x:v>2032: 721 M€ central (386–1,222)</x:v>
      </x:c>
      <x:c r="D13" s="41" t="str">
        <x:v>Cobertura adicional sobre programas vigentes</x:v>
      </x:c>
      <x:c r="E13" s="41" t="str">
        <x:v>Sí</x:v>
      </x:c>
      <x:c r="F13" s="41" t="str">
        <x:v>Plan Veo permanece en base</x:v>
      </x:c>
    </x:row>
    <x:row r="14">
      <x:c r="A14" s="41" t="str">
        <x:v>M8</x:v>
      </x:c>
      <x:c r="B14" s="41" t="str">
        <x:v>560–665 M€</x:v>
      </x:c>
      <x:c r="C14" s="41" t="str">
        <x:f>"2032: "&amp;TEXT(Resumen!$D$18,"#,##0")&amp;" M€ central ("&amp;TEXT(Resumen!$C$18,"#,##0")&amp;"–"&amp;TEXT(Resumen!$E$18,"#,##0")&amp;")"</x:f>
        <x:v>2032: 157 M€ central (68–314)</x:v>
      </x:c>
      <x:c r="D14" s="41" t="str">
        <x:v>CAPEX 2027–2030 y OPEX posterior</x:v>
      </x:c>
      <x:c r="E14" s="41" t="str">
        <x:v>Sí</x:v>
      </x:c>
      <x:c r="F14" s="41" t="str">
        <x:v>Descontar digitalización previa</x:v>
      </x:c>
    </x:row>
    <x:row r="15">
      <x:c r="A15" s="41" t="str">
        <x:v>Resto de página</x:v>
      </x:c>
      <x:c r="B15" s="41" t="str">
        <x:v>Compromisos, medidas, calendario, riesgos, indicadores y participación</x:v>
      </x:c>
      <x:c r="C15" s="41" t="str">
        <x:v>Conservar sin cambios</x:v>
      </x:c>
      <x:c r="D15" s="41" t="str">
        <x:v>La arquitectura editorial es correcta</x:v>
      </x:c>
      <x:c r="E15" s="41" t="str">
        <x:v>No</x:v>
      </x:c>
      <x:c r="F15" s="41" t="str">
        <x:v>Revisión editorial aparte solo si se desea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4" hidden="0" customWidth="1"/>
    <x:col min="4" max="4" width="14" hidden="0" customWidth="1"/>
    <x:col min="5" max="5" width="52" hidden="0" customWidth="1"/>
  </x:cols>
  <x:sheetData>
    <x:row r="1" ht="32" customHeight="1">
      <x:c r="A1" s="55" t="str">
        <x:v>Controles automáticos</x:v>
      </x:c>
      <x:c r="B1" s="56"/>
      <x:c r="C1" s="56"/>
      <x:c r="D1" s="56"/>
      <x:c r="E1" s="56"/>
    </x:row>
    <x:row r="2" ht="30" customHeight="1">
      <x:c r="A2" s="57" t="str">
        <x:v>Todos deben mostrar OK antes de publicar cifras. Las advertencias de evidencia no invalidan el cálculo: señalan decisiones que deben pilotarse o acordarse.</x:v>
      </x:c>
      <x:c r="B2" s="56"/>
      <x:c r="C2" s="56"/>
      <x:c r="D2" s="56"/>
      <x:c r="E2" s="56"/>
    </x:row>
    <x:row r="3">
      <x:c r="A3" s="56"/>
      <x:c r="B3" s="56"/>
      <x:c r="C3" s="56"/>
      <x:c r="D3" s="56"/>
      <x:c r="E3" s="56"/>
    </x:row>
    <x:row r="4">
      <x:c r="A4" s="58" t="str">
        <x:v>Control</x:v>
      </x:c>
      <x:c r="B4" s="58" t="str">
        <x:v>Fórmula/valor</x:v>
      </x:c>
      <x:c r="C4" s="58" t="str">
        <x:v>Resultado</x:v>
      </x:c>
      <x:c r="D4" s="58" t="str">
        <x:v>Estado</x:v>
      </x:c>
      <x:c r="E4" s="58" t="str">
        <x:v>Interpretación</x:v>
      </x:c>
    </x:row>
    <x:row r="5">
      <x:c r="A5" s="41" t="str">
        <x:v>Escenarios ordenados en 2032</x:v>
      </x:c>
      <x:c r="B5" s="41" t="str">
        <x:f>Resumen!B5&amp;" / "&amp;Resumen!B6&amp;" / "&amp;Resumen!B7</x:f>
        <x:v>1700.9184662209927 / 3358.5976807800994 / 5880.40561068573</x:v>
      </x:c>
      <x:c r="C5" s="41" t="str">
        <x:f>IF(AND(Resumen!B5&lt;=Resumen!B6,Resumen!B6&lt;=Resumen!B7),"Orden correcto","ERROR")</x:f>
        <x:v>Orden correcto</x:v>
      </x:c>
      <x:c r="D5" s="41" t="str">
        <x:f>IF(C5="Orden correcto","OK","ERROR")</x:f>
        <x:v>OK</x:v>
      </x:c>
      <x:c r="E5" s="41" t="str">
        <x:v>Bajo ≤ Central ≤ Alto</x:v>
      </x:c>
    </x:row>
    <x:row r="6">
      <x:c r="A6" s="41" t="str">
        <x:v>Backlog distribuido</x:v>
      </x:c>
      <x:c r="B6" s="41" t="n">
        <x:f>SUM(Calendario!B14:K14)</x:f>
        <x:v>1</x:v>
      </x:c>
      <x:c r="C6" s="41" t="n">
        <x:f>B6</x:f>
        <x:v>1</x:v>
      </x:c>
      <x:c r="D6" s="41" t="str">
        <x:f>IF(ABS(B6-1)&lt;0.000001,"OK","ERROR")</x:f>
        <x:v>OK</x:v>
      </x:c>
      <x:c r="E6" s="41" t="str">
        <x:v>Las cuotas 2027–2030 suman 100%</x:v>
      </x:c>
    </x:row>
    <x:row r="7">
      <x:c r="A7" s="41" t="str">
        <x:v>M2 no carga backlog en 2032</x:v>
      </x:c>
      <x:c r="B7" s="41" t="n">
        <x:f>Calculo!F595</x:f>
        <x:v>0</x:v>
      </x:c>
      <x:c r="C7" s="41" t="n">
        <x:f>B7</x:f>
        <x:v>0</x:v>
      </x:c>
      <x:c r="D7" s="41" t="str">
        <x:f>IF(ABS(B7)&lt;0.000001,"OK","ERROR")</x:f>
        <x:v>OK</x:v>
      </x:c>
      <x:c r="E7" s="41" t="str">
        <x:v>Componente puntual = 0 en 2032</x:v>
      </x:c>
    </x:row>
    <x:row r="8">
      <x:c r="A8" s="41" t="str">
        <x:v>Total 2032 central</x:v>
      </x:c>
      <x:c r="B8" s="41" t="n">
        <x:f>SUM(Resumen!D11:D18)</x:f>
        <x:v>3358.5976807800994</x:v>
      </x:c>
      <x:c r="C8" s="41" t="n">
        <x:f>Resumen!B6</x:f>
        <x:v>3358.5976807800994</x:v>
      </x:c>
      <x:c r="D8" s="41" t="str">
        <x:f>IF(ABS(B8-C8)&lt;0.01,"OK","ERROR")</x:f>
        <x:v>OK</x:v>
      </x:c>
      <x:c r="E8" s="41" t="str">
        <x:v>Suma M1–M8</x:v>
      </x:c>
    </x:row>
    <x:row r="9">
      <x:c r="A9" s="41" t="str">
        <x:v>Acumulado 2027–2036 central</x:v>
      </x:c>
      <x:c r="B9" s="41" t="n">
        <x:f>Serie!L15+Serie!L16+Serie!L17+Serie!L18+Serie!L19+Serie!L20+Serie!L21+Serie!L22+Serie!L23+Serie!L24</x:f>
        <x:v>28260.91706595767</x:v>
      </x:c>
      <x:c r="C9" s="41" t="n">
        <x:f>Resumen!C6</x:f>
        <x:v>28260.91706595767</x:v>
      </x:c>
      <x:c r="D9" s="41" t="str">
        <x:f>IF(ABS(B9-C9)&lt;0.01,"OK","ERROR")</x:f>
        <x:v>OK</x:v>
      </x:c>
      <x:c r="E9" s="41" t="str">
        <x:v>Suma anual</x:v>
      </x:c>
    </x:row>
    <x:row r="10">
      <x:c r="A10" s="41" t="str">
        <x:v>Graduados extra MFyC a 2032</x:v>
      </x:c>
      <x:c r="B10" s="41" t="n">
        <x:f>M3_Personal!$G$80</x:f>
        <x:v>125</x:v>
      </x:c>
      <x:c r="C10" s="41" t="n">
        <x:f>B10</x:f>
        <x:v>125</x:v>
      </x:c>
      <x:c r="D10" s="41" t="str">
        <x:v>OK</x:v>
      </x:c>
      <x:c r="E10" s="41" t="str">
        <x:v>Solo expansión M3; no oferta base</x:v>
      </x:c>
    </x:row>
    <x:row r="11">
      <x:c r="A11" s="41" t="str">
        <x:v>Graduados extra PIR a 2032</x:v>
      </x:c>
      <x:c r="B11" s="41" t="n">
        <x:f>M3_Personal!$G$110</x:f>
        <x:v>50</x:v>
      </x:c>
      <x:c r="C11" s="41" t="n">
        <x:f>B11</x:f>
        <x:v>50</x:v>
      </x:c>
      <x:c r="D11" s="41" t="str">
        <x:v>OK</x:v>
      </x:c>
      <x:c r="E11" s="41" t="str">
        <x:v>Solo expansión M3; no oferta base</x:v>
      </x:c>
    </x:row>
    <x:row r="12">
      <x:c r="A12" s="41" t="str">
        <x:v>Fuente crítica M2</x:v>
      </x:c>
      <x:c r="B12" s="41" t="n">
        <x:v>184715</x:v>
      </x:c>
      <x:c r="C12" s="41" t="n">
        <x:v>184715</x:v>
      </x:c>
      <x:c r="D12" s="41" t="str">
        <x:v>OK</x:v>
      </x:c>
      <x:c r="E12" s="41" t="str">
        <x:v>Dato oficial exacto SISLE</x:v>
      </x:c>
    </x:row>
    <x:row r="13">
      <x:c r="A13" s="41" t="str">
        <x:v>Advertencia consultas/pruebas</x:v>
      </x:c>
      <x:c r="B13" s="41" t="str">
        <x:v>No estimable</x:v>
      </x:c>
      <x:c r="C13" s="41" t="str">
        <x:v>No estimable</x:v>
      </x:c>
      <x:c r="D13" s="41" t="str">
        <x:v>AVISO</x:v>
      </x:c>
      <x:c r="E13" s="41" t="str">
        <x:v>No hay stock nacional comparable localizado</x:v>
      </x:c>
    </x:row>
    <x:row r="14">
      <x:c r="A14" s="41" t="str">
        <x:v>Advertencia causalidad 48h</x:v>
      </x:c>
      <x:c r="B14" s="41" t="str">
        <x:v>Piloto</x:v>
      </x:c>
      <x:c r="C14" s="41" t="str">
        <x:v>Piloto</x:v>
      </x:c>
      <x:c r="D14" s="41" t="str">
        <x:v>AVISO</x:v>
      </x:c>
      <x:c r="E14" s="41" t="str">
        <x:v>El cupo no demuestra por sí solo el 90% en 48h</x:v>
      </x:c>
    </x:row>
  </x:sheetData>
  <x:mergeCells>
    <x:mergeCell ref="A1:E1"/>
    <x:mergeCell ref="A2:E2"/>
  </x:mergeCells>
  <x:conditionalFormatting sqref="D5:D14">
    <x:cfRule type="containsText" dxfId="0" priority="1" operator="containsText" text="ERROR"/>
    <x:cfRule type="containsText" dxfId="1" priority="2" operator="containsText" text="OK"/>
    <x:cfRule type="containsText" dxfId="2" priority="3" operator="containsText" text="AVISO"/>
  </x:conditionalFormatting>
  <x:pageMargins left="0.7" right="0.7" top="0.75" bottom="0.75" header="0.3" footer="0.3"/>
</x:worksheet>
</file>